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calcChain.xml" ContentType="application/vnd.openxmlformats-officedocument.spreadsheetml.calcChain+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OR EL CAMINO CORRECTO\PLANES\POAI 2017\"/>
    </mc:Choice>
  </mc:AlternateContent>
  <bookViews>
    <workbookView xWindow="-3660" yWindow="345" windowWidth="15270" windowHeight="4650"/>
  </bookViews>
  <sheets>
    <sheet name="POAI 2017" sheetId="18" r:id="rId1"/>
  </sheets>
  <definedNames>
    <definedName name="_xlnm._FilterDatabase" localSheetId="0" hidden="1">'POAI 2017'!$A$7:$AJ$421</definedName>
    <definedName name="_xlnm.Print_Area" localSheetId="0">'POAI 2017'!$A$1:$Z$421</definedName>
    <definedName name="_xlnm.Print_Titles" localSheetId="0">'POAI 2017'!$2:$6</definedName>
  </definedNames>
  <calcPr calcId="152511"/>
</workbook>
</file>

<file path=xl/calcChain.xml><?xml version="1.0" encoding="utf-8"?>
<calcChain xmlns="http://schemas.openxmlformats.org/spreadsheetml/2006/main">
  <c r="Y309" i="18" l="1"/>
  <c r="Y308" i="18" s="1"/>
  <c r="P302" i="18"/>
  <c r="P301" i="18" s="1"/>
  <c r="P300" i="18" s="1"/>
  <c r="Y259" i="18" l="1"/>
  <c r="Y258" i="18"/>
  <c r="T261" i="18"/>
  <c r="Y261" i="18" s="1"/>
  <c r="Y257" i="18" l="1"/>
  <c r="T257" i="18"/>
  <c r="T255" i="18" s="1"/>
  <c r="T254" i="18" s="1"/>
  <c r="T234" i="18" s="1"/>
  <c r="E258" i="18" l="1"/>
  <c r="Y421" i="18" l="1"/>
  <c r="E421" i="18" s="1"/>
  <c r="Y420" i="18"/>
  <c r="E420" i="18" s="1"/>
  <c r="Y419" i="18"/>
  <c r="E419" i="18" s="1"/>
  <c r="Y418" i="18"/>
  <c r="E418" i="18" s="1"/>
  <c r="Y417" i="18"/>
  <c r="E417" i="18" s="1"/>
  <c r="Y415" i="18"/>
  <c r="Y414" i="18" s="1"/>
  <c r="Y412" i="18" s="1"/>
  <c r="Y411" i="18" s="1"/>
  <c r="E411" i="18" s="1"/>
  <c r="T414" i="18"/>
  <c r="R414" i="18"/>
  <c r="Q414" i="18"/>
  <c r="P414" i="18"/>
  <c r="O414" i="18"/>
  <c r="W413" i="18"/>
  <c r="V413" i="18"/>
  <c r="U413" i="18"/>
  <c r="Y410" i="18"/>
  <c r="E410" i="18" s="1"/>
  <c r="Y409" i="18"/>
  <c r="E409" i="18" s="1"/>
  <c r="Y408" i="18"/>
  <c r="E408" i="18" s="1"/>
  <c r="T407" i="18"/>
  <c r="R407" i="18"/>
  <c r="Q407" i="18"/>
  <c r="P407" i="18"/>
  <c r="O407" i="18"/>
  <c r="W406" i="18"/>
  <c r="V406" i="18"/>
  <c r="U406" i="18"/>
  <c r="W405" i="18"/>
  <c r="V405" i="18"/>
  <c r="U405" i="18"/>
  <c r="Y402" i="18"/>
  <c r="E402" i="18" s="1"/>
  <c r="Y401" i="18"/>
  <c r="E401" i="18" s="1"/>
  <c r="Y400" i="18"/>
  <c r="Y399" i="18" s="1"/>
  <c r="E399" i="18" s="1"/>
  <c r="T399" i="18"/>
  <c r="R399" i="18"/>
  <c r="Q399" i="18"/>
  <c r="P399" i="18"/>
  <c r="O399" i="18"/>
  <c r="Y398" i="18"/>
  <c r="E398" i="18" s="1"/>
  <c r="Y396" i="18"/>
  <c r="E396" i="18" s="1"/>
  <c r="Y395" i="18"/>
  <c r="E395" i="18" s="1"/>
  <c r="Y394" i="18"/>
  <c r="E394" i="18" s="1"/>
  <c r="Y393" i="18"/>
  <c r="E393" i="18" s="1"/>
  <c r="Y392" i="18"/>
  <c r="E392" i="18" s="1"/>
  <c r="Y391" i="18"/>
  <c r="E391" i="18" s="1"/>
  <c r="Y390" i="18"/>
  <c r="E390" i="18" s="1"/>
  <c r="Y389" i="18"/>
  <c r="T388" i="18"/>
  <c r="R388" i="18"/>
  <c r="Q388" i="18"/>
  <c r="P388" i="18"/>
  <c r="O388" i="18"/>
  <c r="W387" i="18"/>
  <c r="V387" i="18"/>
  <c r="U387" i="18"/>
  <c r="E384" i="18"/>
  <c r="E383" i="18"/>
  <c r="E382" i="18"/>
  <c r="E381" i="18"/>
  <c r="Y380" i="18"/>
  <c r="E380" i="18" s="1"/>
  <c r="E379" i="18"/>
  <c r="Y378" i="18"/>
  <c r="E378" i="18" s="1"/>
  <c r="Y377" i="18"/>
  <c r="T376" i="18"/>
  <c r="R376" i="18"/>
  <c r="Q376" i="18"/>
  <c r="P376" i="18"/>
  <c r="O376" i="18"/>
  <c r="Y374" i="18"/>
  <c r="E374" i="18" s="1"/>
  <c r="Y373" i="18"/>
  <c r="E373" i="18" s="1"/>
  <c r="Y372" i="18"/>
  <c r="E372" i="18" s="1"/>
  <c r="Y371" i="18"/>
  <c r="E371" i="18" s="1"/>
  <c r="Y370" i="18"/>
  <c r="T369" i="18"/>
  <c r="R369" i="18"/>
  <c r="Q369" i="18"/>
  <c r="P369" i="18"/>
  <c r="O369" i="18"/>
  <c r="W368" i="18"/>
  <c r="V368" i="18"/>
  <c r="U368" i="18"/>
  <c r="Y364" i="18"/>
  <c r="E364" i="18" s="1"/>
  <c r="Y363" i="18"/>
  <c r="E363" i="18" s="1"/>
  <c r="Y362" i="18"/>
  <c r="Q361" i="18"/>
  <c r="Y359" i="18"/>
  <c r="E359" i="18" s="1"/>
  <c r="E358" i="18"/>
  <c r="Y357" i="18"/>
  <c r="E357" i="18" s="1"/>
  <c r="Y356" i="18"/>
  <c r="E356" i="18" s="1"/>
  <c r="Y355" i="18"/>
  <c r="Q354" i="18"/>
  <c r="W353" i="18"/>
  <c r="V353" i="18"/>
  <c r="U353" i="18"/>
  <c r="W352" i="18"/>
  <c r="V352" i="18"/>
  <c r="U352" i="18"/>
  <c r="W351" i="18"/>
  <c r="V351" i="18"/>
  <c r="U351" i="18"/>
  <c r="Q347" i="18"/>
  <c r="Y347" i="18" s="1"/>
  <c r="E347" i="18" s="1"/>
  <c r="Y346" i="18"/>
  <c r="E346" i="18" s="1"/>
  <c r="Q345" i="18"/>
  <c r="Y345" i="18" s="1"/>
  <c r="E345" i="18" s="1"/>
  <c r="E344" i="18"/>
  <c r="Y343" i="18"/>
  <c r="E343" i="18" s="1"/>
  <c r="Y342" i="18"/>
  <c r="E342" i="18" s="1"/>
  <c r="Y341" i="18"/>
  <c r="E341" i="18" s="1"/>
  <c r="Y339" i="18"/>
  <c r="E339" i="18" s="1"/>
  <c r="E338" i="18"/>
  <c r="E337" i="18"/>
  <c r="E336" i="18"/>
  <c r="R335" i="18"/>
  <c r="Y335" i="18" s="1"/>
  <c r="E335" i="18" s="1"/>
  <c r="T334" i="18"/>
  <c r="R334" i="18"/>
  <c r="Q334" i="18"/>
  <c r="Y333" i="18"/>
  <c r="E333" i="18" s="1"/>
  <c r="Y332" i="18"/>
  <c r="E332" i="18" s="1"/>
  <c r="Y328" i="18"/>
  <c r="Y327" i="18"/>
  <c r="Y326" i="18"/>
  <c r="Y325" i="18"/>
  <c r="Y324" i="18"/>
  <c r="Y323" i="18"/>
  <c r="Y322" i="18"/>
  <c r="W322" i="18"/>
  <c r="V322" i="18"/>
  <c r="U322" i="18"/>
  <c r="T322" i="18"/>
  <c r="S322" i="18"/>
  <c r="R322" i="18"/>
  <c r="Q322" i="18"/>
  <c r="P322" i="18"/>
  <c r="O322" i="18"/>
  <c r="E320" i="18"/>
  <c r="E319" i="18"/>
  <c r="E318" i="18"/>
  <c r="E317" i="18"/>
  <c r="Y316" i="18"/>
  <c r="E316" i="18" s="1"/>
  <c r="Y315" i="18"/>
  <c r="E315" i="18" s="1"/>
  <c r="T314" i="18"/>
  <c r="R314" i="18"/>
  <c r="Q314" i="18"/>
  <c r="P314" i="18"/>
  <c r="O314" i="18"/>
  <c r="W313" i="18"/>
  <c r="V313" i="18"/>
  <c r="U313" i="18"/>
  <c r="T308" i="18"/>
  <c r="R308" i="18"/>
  <c r="Q308" i="18"/>
  <c r="Q307" i="18" s="1"/>
  <c r="Q306" i="18" s="1"/>
  <c r="P308" i="18"/>
  <c r="O308" i="18"/>
  <c r="Y305" i="18"/>
  <c r="W304" i="18"/>
  <c r="V304" i="18"/>
  <c r="W303" i="18"/>
  <c r="V303" i="18"/>
  <c r="U303" i="18"/>
  <c r="Y299" i="18"/>
  <c r="E299" i="18" s="1"/>
  <c r="E298" i="18"/>
  <c r="E297" i="18"/>
  <c r="Y296" i="18"/>
  <c r="E294" i="18"/>
  <c r="Y293" i="18"/>
  <c r="E293" i="18" s="1"/>
  <c r="T292" i="18"/>
  <c r="R292" i="18"/>
  <c r="Q292" i="18"/>
  <c r="P292" i="18"/>
  <c r="O292" i="18"/>
  <c r="W291" i="18"/>
  <c r="V291" i="18"/>
  <c r="U291" i="18"/>
  <c r="W290" i="18"/>
  <c r="V290" i="18"/>
  <c r="U290" i="18"/>
  <c r="Y288" i="18"/>
  <c r="Y287" i="18" s="1"/>
  <c r="T287" i="18"/>
  <c r="S287" i="18"/>
  <c r="R287" i="18"/>
  <c r="Q287" i="18"/>
  <c r="P287" i="18"/>
  <c r="O287" i="18"/>
  <c r="Y286" i="18"/>
  <c r="E286" i="18" s="1"/>
  <c r="Y285" i="18"/>
  <c r="Y283" i="18"/>
  <c r="E283" i="18" s="1"/>
  <c r="Y282" i="18"/>
  <c r="E282" i="18" s="1"/>
  <c r="Y281" i="18"/>
  <c r="E281" i="18" s="1"/>
  <c r="Y280" i="18"/>
  <c r="E280" i="18" s="1"/>
  <c r="Y279" i="18"/>
  <c r="E279" i="18" s="1"/>
  <c r="Y278" i="18"/>
  <c r="E278" i="18" s="1"/>
  <c r="I278" i="18"/>
  <c r="Y277" i="18"/>
  <c r="E277" i="18" s="1"/>
  <c r="Y276" i="18"/>
  <c r="E276" i="18" s="1"/>
  <c r="T276" i="18"/>
  <c r="R276" i="18"/>
  <c r="Q276" i="18"/>
  <c r="P276" i="18"/>
  <c r="O276" i="18"/>
  <c r="Y275" i="18"/>
  <c r="E275" i="18" s="1"/>
  <c r="Y274" i="18"/>
  <c r="E274" i="18" s="1"/>
  <c r="Y273" i="18"/>
  <c r="E273" i="18" s="1"/>
  <c r="Y272" i="18"/>
  <c r="E272" i="18" s="1"/>
  <c r="Y271" i="18"/>
  <c r="E271" i="18" s="1"/>
  <c r="Y270" i="18"/>
  <c r="E270" i="18" s="1"/>
  <c r="Y269" i="18"/>
  <c r="E269" i="18" s="1"/>
  <c r="Y268" i="18"/>
  <c r="E268" i="18" s="1"/>
  <c r="Y267" i="18"/>
  <c r="T266" i="18"/>
  <c r="R266" i="18"/>
  <c r="Q266" i="18"/>
  <c r="P266" i="18"/>
  <c r="O266" i="18"/>
  <c r="W265" i="18"/>
  <c r="W264" i="18" s="1"/>
  <c r="V265" i="18"/>
  <c r="U265" i="18"/>
  <c r="U264" i="18" s="1"/>
  <c r="G264" i="18"/>
  <c r="R257" i="18"/>
  <c r="R255" i="18" s="1"/>
  <c r="R254" i="18" s="1"/>
  <c r="Q257" i="18"/>
  <c r="Q255" i="18" s="1"/>
  <c r="Q254" i="18" s="1"/>
  <c r="P257" i="18"/>
  <c r="P255" i="18" s="1"/>
  <c r="P254" i="18" s="1"/>
  <c r="P234" i="18" s="1"/>
  <c r="O257" i="18"/>
  <c r="W256" i="18"/>
  <c r="V256" i="18"/>
  <c r="U256" i="18"/>
  <c r="E253" i="18"/>
  <c r="E251" i="18"/>
  <c r="Y250" i="18"/>
  <c r="E250" i="18" s="1"/>
  <c r="T249" i="18"/>
  <c r="R249" i="18"/>
  <c r="Q249" i="18"/>
  <c r="P249" i="18"/>
  <c r="O249" i="18"/>
  <c r="W248" i="18"/>
  <c r="V248" i="18"/>
  <c r="U248" i="18"/>
  <c r="E242" i="18"/>
  <c r="E240" i="18"/>
  <c r="Q239" i="18"/>
  <c r="Y239" i="18" s="1"/>
  <c r="T238" i="18"/>
  <c r="S238" i="18"/>
  <c r="R238" i="18"/>
  <c r="Q238" i="18"/>
  <c r="P238" i="18"/>
  <c r="O238" i="18"/>
  <c r="W237" i="18"/>
  <c r="V237" i="18"/>
  <c r="U237" i="18"/>
  <c r="W236" i="18"/>
  <c r="V236" i="18"/>
  <c r="U236" i="18"/>
  <c r="Y229" i="18"/>
  <c r="Y228" i="18" s="1"/>
  <c r="E228" i="18" s="1"/>
  <c r="T228" i="18"/>
  <c r="R228" i="18"/>
  <c r="Q228" i="18"/>
  <c r="P228" i="18"/>
  <c r="O228" i="18"/>
  <c r="W227" i="18"/>
  <c r="V227" i="18"/>
  <c r="U227" i="18"/>
  <c r="Y222" i="18"/>
  <c r="Y221" i="18" s="1"/>
  <c r="T221" i="18"/>
  <c r="R221" i="18"/>
  <c r="Q221" i="18"/>
  <c r="P221" i="18"/>
  <c r="O221" i="18"/>
  <c r="Y220" i="18"/>
  <c r="E220" i="18" s="1"/>
  <c r="Y219" i="18"/>
  <c r="E219" i="18" s="1"/>
  <c r="Y218" i="18"/>
  <c r="E218" i="18" s="1"/>
  <c r="Y217" i="18"/>
  <c r="E217" i="18" s="1"/>
  <c r="Y216" i="18"/>
  <c r="E216" i="18" s="1"/>
  <c r="Y215" i="18"/>
  <c r="E215" i="18" s="1"/>
  <c r="Y214" i="18"/>
  <c r="E214" i="18" s="1"/>
  <c r="Y213" i="18"/>
  <c r="E213" i="18" s="1"/>
  <c r="Y212" i="18"/>
  <c r="E212" i="18" s="1"/>
  <c r="Y211" i="18"/>
  <c r="E211" i="18" s="1"/>
  <c r="E210" i="18"/>
  <c r="Y207" i="18"/>
  <c r="Y206" i="18" s="1"/>
  <c r="E206" i="18" s="1"/>
  <c r="T206" i="18"/>
  <c r="R206" i="18"/>
  <c r="Q206" i="18"/>
  <c r="P206" i="18"/>
  <c r="O206" i="18"/>
  <c r="W205" i="18"/>
  <c r="V205" i="18"/>
  <c r="U205" i="18"/>
  <c r="E203" i="18"/>
  <c r="E202" i="18"/>
  <c r="E200" i="18"/>
  <c r="Y199" i="18"/>
  <c r="E199" i="18" s="1"/>
  <c r="T198" i="18"/>
  <c r="R198" i="18"/>
  <c r="Q198" i="18"/>
  <c r="P198" i="18"/>
  <c r="O198" i="18"/>
  <c r="W197" i="18"/>
  <c r="V197" i="18"/>
  <c r="U197" i="18"/>
  <c r="E195" i="18"/>
  <c r="E194" i="18"/>
  <c r="E193" i="18"/>
  <c r="E192" i="18"/>
  <c r="Y191" i="18"/>
  <c r="E191" i="18" s="1"/>
  <c r="T190" i="18"/>
  <c r="S190" i="18"/>
  <c r="R190" i="18"/>
  <c r="Q190" i="18"/>
  <c r="P190" i="18"/>
  <c r="O190" i="18"/>
  <c r="W189" i="18"/>
  <c r="V189" i="18"/>
  <c r="U189" i="18"/>
  <c r="E187" i="18"/>
  <c r="Y186" i="18"/>
  <c r="E186" i="18" s="1"/>
  <c r="T185" i="18"/>
  <c r="R185" i="18"/>
  <c r="Q185" i="18"/>
  <c r="P185" i="18"/>
  <c r="O185" i="18"/>
  <c r="Y181" i="18"/>
  <c r="T180" i="18"/>
  <c r="R180" i="18"/>
  <c r="Q180" i="18"/>
  <c r="P180" i="18"/>
  <c r="O180" i="18"/>
  <c r="E179" i="18"/>
  <c r="E178" i="18"/>
  <c r="E177" i="18"/>
  <c r="E176" i="18"/>
  <c r="E175" i="18"/>
  <c r="E174" i="18"/>
  <c r="Y173" i="18"/>
  <c r="E173" i="18" s="1"/>
  <c r="Y172" i="18"/>
  <c r="T171" i="18"/>
  <c r="R171" i="18"/>
  <c r="Q171" i="18"/>
  <c r="P171" i="18"/>
  <c r="O171" i="18"/>
  <c r="W170" i="18"/>
  <c r="V170" i="18"/>
  <c r="U170" i="18"/>
  <c r="G170" i="18"/>
  <c r="W169" i="18"/>
  <c r="V169" i="18"/>
  <c r="U169" i="18"/>
  <c r="Y166" i="18"/>
  <c r="E166" i="18" s="1"/>
  <c r="Y165" i="18"/>
  <c r="E165" i="18" s="1"/>
  <c r="Y164" i="18"/>
  <c r="E164" i="18" s="1"/>
  <c r="V163" i="18"/>
  <c r="W163" i="18" s="1"/>
  <c r="O163" i="18"/>
  <c r="Y163" i="18" s="1"/>
  <c r="E163" i="18" s="1"/>
  <c r="E162" i="18"/>
  <c r="E161" i="18"/>
  <c r="E160" i="18"/>
  <c r="E159" i="18"/>
  <c r="E158" i="18"/>
  <c r="Y157" i="18"/>
  <c r="E157" i="18" s="1"/>
  <c r="Y156" i="18"/>
  <c r="E156" i="18" s="1"/>
  <c r="Y155" i="18"/>
  <c r="E155" i="18" s="1"/>
  <c r="Y154" i="18"/>
  <c r="E154" i="18" s="1"/>
  <c r="E153" i="18"/>
  <c r="Y152" i="18"/>
  <c r="E152" i="18" s="1"/>
  <c r="V152" i="18"/>
  <c r="W152" i="18" s="1"/>
  <c r="E151" i="18"/>
  <c r="E150" i="18"/>
  <c r="Y148" i="18"/>
  <c r="E148" i="18" s="1"/>
  <c r="Y147" i="18"/>
  <c r="E147" i="18" s="1"/>
  <c r="Y146" i="18"/>
  <c r="E146" i="18" s="1"/>
  <c r="Y145" i="18"/>
  <c r="E145" i="18" s="1"/>
  <c r="V145" i="18"/>
  <c r="W145" i="18" s="1"/>
  <c r="E144" i="18"/>
  <c r="E143" i="18"/>
  <c r="E142" i="18"/>
  <c r="E141" i="18"/>
  <c r="E140" i="18"/>
  <c r="Y139" i="18"/>
  <c r="E139" i="18" s="1"/>
  <c r="E138" i="18"/>
  <c r="E137" i="18"/>
  <c r="E136" i="18"/>
  <c r="Y135" i="18"/>
  <c r="E135" i="18" s="1"/>
  <c r="Y134" i="18"/>
  <c r="E134" i="18" s="1"/>
  <c r="E133" i="18"/>
  <c r="E132" i="18"/>
  <c r="Y131" i="18"/>
  <c r="E131" i="18" s="1"/>
  <c r="E130" i="18"/>
  <c r="E129" i="18"/>
  <c r="Y128" i="18"/>
  <c r="E128" i="18" s="1"/>
  <c r="V128" i="18"/>
  <c r="W128" i="18" s="1"/>
  <c r="E127" i="18"/>
  <c r="V126" i="18"/>
  <c r="W126" i="18" s="1"/>
  <c r="O126" i="18"/>
  <c r="Y126" i="18" s="1"/>
  <c r="E126" i="18" s="1"/>
  <c r="E125" i="18"/>
  <c r="E124" i="18"/>
  <c r="E123" i="18"/>
  <c r="E121" i="18"/>
  <c r="E120" i="18"/>
  <c r="E119" i="18"/>
  <c r="E118" i="18"/>
  <c r="E117" i="18"/>
  <c r="E116" i="18"/>
  <c r="E115" i="18"/>
  <c r="E114" i="18"/>
  <c r="Y113" i="18"/>
  <c r="E113" i="18" s="1"/>
  <c r="R112" i="18"/>
  <c r="Q112" i="18"/>
  <c r="P112" i="18"/>
  <c r="O112" i="18"/>
  <c r="AA111" i="18"/>
  <c r="Y111" i="18"/>
  <c r="E111" i="18" s="1"/>
  <c r="E110" i="18"/>
  <c r="E109" i="18"/>
  <c r="E108" i="18"/>
  <c r="E107" i="18"/>
  <c r="E106" i="18"/>
  <c r="E105" i="18"/>
  <c r="AA104" i="18"/>
  <c r="W104" i="18" s="1"/>
  <c r="E103" i="18"/>
  <c r="AA102" i="18"/>
  <c r="V102" i="18"/>
  <c r="W102" i="18" s="1"/>
  <c r="Y101" i="18"/>
  <c r="E101" i="18" s="1"/>
  <c r="AA100" i="18"/>
  <c r="V100" i="18"/>
  <c r="W100" i="18" s="1"/>
  <c r="E99" i="18"/>
  <c r="E98" i="18"/>
  <c r="E97" i="18"/>
  <c r="E96" i="18"/>
  <c r="E95" i="18"/>
  <c r="E94" i="18"/>
  <c r="E93" i="18"/>
  <c r="AA92" i="18"/>
  <c r="V92" i="18" s="1"/>
  <c r="AA91" i="18"/>
  <c r="W91" i="18" s="1"/>
  <c r="E90" i="18"/>
  <c r="E89" i="18"/>
  <c r="E88" i="18"/>
  <c r="E87" i="18"/>
  <c r="E86" i="18"/>
  <c r="E85" i="18"/>
  <c r="E84" i="18"/>
  <c r="E83" i="18"/>
  <c r="E82" i="18"/>
  <c r="E81" i="18"/>
  <c r="E80" i="18"/>
  <c r="E79" i="18"/>
  <c r="E78" i="18"/>
  <c r="AA77" i="18"/>
  <c r="W77" i="18" s="1"/>
  <c r="Y75" i="18"/>
  <c r="E75" i="18" s="1"/>
  <c r="Y74" i="18"/>
  <c r="E74" i="18" s="1"/>
  <c r="Y73" i="18"/>
  <c r="E73" i="18" s="1"/>
  <c r="W73" i="18"/>
  <c r="V73" i="18"/>
  <c r="W70" i="18"/>
  <c r="V70" i="18"/>
  <c r="U70" i="18"/>
  <c r="E67" i="18"/>
  <c r="Y66" i="18"/>
  <c r="E66" i="18" s="1"/>
  <c r="Y65" i="18"/>
  <c r="E65" i="18" s="1"/>
  <c r="Y64" i="18"/>
  <c r="E64" i="18" s="1"/>
  <c r="Y63" i="18"/>
  <c r="E63" i="18" s="1"/>
  <c r="Y62" i="18"/>
  <c r="E62" i="18" s="1"/>
  <c r="Y61" i="18"/>
  <c r="E61" i="18" s="1"/>
  <c r="Y60" i="18"/>
  <c r="E60" i="18" s="1"/>
  <c r="Y59" i="18"/>
  <c r="E59" i="18" s="1"/>
  <c r="Y58" i="18"/>
  <c r="E58" i="18" s="1"/>
  <c r="T57" i="18"/>
  <c r="Y57" i="18" s="1"/>
  <c r="U56" i="18"/>
  <c r="E55" i="18"/>
  <c r="Y54" i="18"/>
  <c r="Y53" i="18" s="1"/>
  <c r="E53" i="18" s="1"/>
  <c r="W52" i="18"/>
  <c r="V52" i="18"/>
  <c r="U52" i="18"/>
  <c r="W51" i="18"/>
  <c r="V51" i="18"/>
  <c r="U51" i="18"/>
  <c r="W50" i="18"/>
  <c r="V50" i="18"/>
  <c r="U50" i="18"/>
  <c r="E47" i="18"/>
  <c r="Y46" i="18"/>
  <c r="E46" i="18" s="1"/>
  <c r="E45" i="18"/>
  <c r="E44" i="18"/>
  <c r="E43" i="18"/>
  <c r="E42" i="18"/>
  <c r="E41" i="18"/>
  <c r="E40" i="18"/>
  <c r="E39" i="18"/>
  <c r="P37" i="18"/>
  <c r="Y37" i="18" s="1"/>
  <c r="E37" i="18" s="1"/>
  <c r="W35" i="18"/>
  <c r="V35" i="18"/>
  <c r="U35" i="18"/>
  <c r="W34" i="18"/>
  <c r="V34" i="18"/>
  <c r="U34" i="18"/>
  <c r="E30" i="18"/>
  <c r="E29" i="18"/>
  <c r="Y28" i="18"/>
  <c r="E28" i="18" s="1"/>
  <c r="W26" i="18"/>
  <c r="V26" i="18"/>
  <c r="E26" i="18"/>
  <c r="W25" i="18"/>
  <c r="V25" i="18"/>
  <c r="E25" i="18"/>
  <c r="Y24" i="18"/>
  <c r="E24" i="18" s="1"/>
  <c r="W24" i="18"/>
  <c r="V24" i="18"/>
  <c r="U24" i="18"/>
  <c r="E22" i="18"/>
  <c r="E21" i="18"/>
  <c r="Y20" i="18"/>
  <c r="E20" i="18" s="1"/>
  <c r="E19" i="18"/>
  <c r="E17" i="18"/>
  <c r="E16" i="18"/>
  <c r="W15" i="18"/>
  <c r="Y15" i="18"/>
  <c r="E15" i="18" s="1"/>
  <c r="Q13" i="18"/>
  <c r="O13" i="18"/>
  <c r="Y11" i="18"/>
  <c r="E11" i="18" s="1"/>
  <c r="T10" i="18"/>
  <c r="R10" i="18"/>
  <c r="Q10" i="18"/>
  <c r="O10" i="18"/>
  <c r="E9" i="18"/>
  <c r="E8" i="18"/>
  <c r="E305" i="18" l="1"/>
  <c r="Y302" i="18"/>
  <c r="Y301" i="18" s="1"/>
  <c r="Y300" i="18" s="1"/>
  <c r="Y170" i="18"/>
  <c r="E170" i="18" s="1"/>
  <c r="Y313" i="18"/>
  <c r="E313" i="18" s="1"/>
  <c r="E54" i="18"/>
  <c r="Y266" i="18"/>
  <c r="E266" i="18" s="1"/>
  <c r="Y376" i="18"/>
  <c r="Y375" i="18" s="1"/>
  <c r="E375" i="18" s="1"/>
  <c r="Y27" i="18"/>
  <c r="E27" i="18" s="1"/>
  <c r="Y34" i="18"/>
  <c r="E34" i="18" s="1"/>
  <c r="Y50" i="18"/>
  <c r="E50" i="18" s="1"/>
  <c r="Y284" i="18"/>
  <c r="E284" i="18" s="1"/>
  <c r="Y204" i="18"/>
  <c r="E204" i="18" s="1"/>
  <c r="Y290" i="18"/>
  <c r="E290" i="18" s="1"/>
  <c r="Y351" i="18"/>
  <c r="E351" i="18" s="1"/>
  <c r="Y13" i="18"/>
  <c r="E13" i="18" s="1"/>
  <c r="Y52" i="18"/>
  <c r="E52" i="18" s="1"/>
  <c r="Y197" i="18"/>
  <c r="E197" i="18" s="1"/>
  <c r="Y236" i="18"/>
  <c r="E236" i="18" s="1"/>
  <c r="Y265" i="18"/>
  <c r="E265" i="18" s="1"/>
  <c r="E267" i="18"/>
  <c r="Y304" i="18"/>
  <c r="E304" i="18" s="1"/>
  <c r="Y100" i="18"/>
  <c r="E100" i="18" s="1"/>
  <c r="Y352" i="18"/>
  <c r="E352" i="18" s="1"/>
  <c r="E400" i="18"/>
  <c r="Y406" i="18"/>
  <c r="E406" i="18" s="1"/>
  <c r="E412" i="18"/>
  <c r="E414" i="18"/>
  <c r="E239" i="18"/>
  <c r="Y238" i="18"/>
  <c r="Y185" i="18"/>
  <c r="Y227" i="18"/>
  <c r="E227" i="18" s="1"/>
  <c r="Y249" i="18"/>
  <c r="Y292" i="18"/>
  <c r="Y289" i="18" s="1"/>
  <c r="E289" i="18" s="1"/>
  <c r="Y369" i="18"/>
  <c r="Y387" i="18"/>
  <c r="E387" i="18" s="1"/>
  <c r="V104" i="18"/>
  <c r="Y104" i="18" s="1"/>
  <c r="E104" i="18" s="1"/>
  <c r="Y190" i="18"/>
  <c r="Y188" i="18" s="1"/>
  <c r="E188" i="18" s="1"/>
  <c r="V264" i="18"/>
  <c r="Y264" i="18" s="1"/>
  <c r="E264" i="18" s="1"/>
  <c r="Y291" i="18"/>
  <c r="E291" i="18" s="1"/>
  <c r="Y35" i="18"/>
  <c r="E35" i="18" s="1"/>
  <c r="Y51" i="18"/>
  <c r="E51" i="18" s="1"/>
  <c r="Y102" i="18"/>
  <c r="E102" i="18" s="1"/>
  <c r="Y198" i="18"/>
  <c r="Y205" i="18"/>
  <c r="E205" i="18" s="1"/>
  <c r="Y248" i="18"/>
  <c r="E248" i="18" s="1"/>
  <c r="Y256" i="18"/>
  <c r="E256" i="18" s="1"/>
  <c r="Y314" i="18"/>
  <c r="Y353" i="18"/>
  <c r="E353" i="18" s="1"/>
  <c r="Y368" i="18"/>
  <c r="E368" i="18" s="1"/>
  <c r="E377" i="18"/>
  <c r="Y413" i="18"/>
  <c r="E413" i="18" s="1"/>
  <c r="E287" i="18"/>
  <c r="E57" i="18"/>
  <c r="Y56" i="18"/>
  <c r="E56" i="18" s="1"/>
  <c r="Y33" i="18"/>
  <c r="Y36" i="18"/>
  <c r="E36" i="18" s="1"/>
  <c r="E355" i="18"/>
  <c r="Y354" i="18"/>
  <c r="E362" i="18"/>
  <c r="Y361" i="18"/>
  <c r="E361" i="18" s="1"/>
  <c r="Y407" i="18"/>
  <c r="Y72" i="18"/>
  <c r="V77" i="18"/>
  <c r="Y77" i="18" s="1"/>
  <c r="V91" i="18"/>
  <c r="Y91" i="18" s="1"/>
  <c r="W92" i="18"/>
  <c r="Y92" i="18" s="1"/>
  <c r="E92" i="18" s="1"/>
  <c r="Y171" i="18"/>
  <c r="Y189" i="18"/>
  <c r="E189" i="18" s="1"/>
  <c r="Y255" i="18"/>
  <c r="Y334" i="18"/>
  <c r="E370" i="18"/>
  <c r="E389" i="18"/>
  <c r="Y388" i="18"/>
  <c r="Y405" i="18"/>
  <c r="E405" i="18" s="1"/>
  <c r="Y112" i="18"/>
  <c r="Y169" i="18"/>
  <c r="E169" i="18" s="1"/>
  <c r="Y226" i="18"/>
  <c r="E226" i="18" s="1"/>
  <c r="Y237" i="18"/>
  <c r="E237" i="18" s="1"/>
  <c r="E285" i="18"/>
  <c r="E415" i="18"/>
  <c r="Y303" i="18"/>
  <c r="E303" i="18" s="1"/>
  <c r="E309" i="18"/>
  <c r="E308" i="18" l="1"/>
  <c r="Y307" i="18"/>
  <c r="Y306" i="18" s="1"/>
  <c r="E376" i="18"/>
  <c r="Y263" i="18"/>
  <c r="Y262" i="18" s="1"/>
  <c r="E262" i="18" s="1"/>
  <c r="Y10" i="18"/>
  <c r="E10" i="18" s="1"/>
  <c r="Y23" i="18"/>
  <c r="E23" i="18" s="1"/>
  <c r="E292" i="18"/>
  <c r="Y49" i="18"/>
  <c r="E49" i="18" s="1"/>
  <c r="E198" i="18"/>
  <c r="Y196" i="18"/>
  <c r="E196" i="18" s="1"/>
  <c r="Y367" i="18"/>
  <c r="E369" i="18"/>
  <c r="E185" i="18"/>
  <c r="Y184" i="18"/>
  <c r="E190" i="18"/>
  <c r="E314" i="18"/>
  <c r="Y312" i="18"/>
  <c r="E249" i="18"/>
  <c r="Y247" i="18"/>
  <c r="Y235" i="18"/>
  <c r="E235" i="18" s="1"/>
  <c r="E238" i="18"/>
  <c r="Y76" i="18"/>
  <c r="E76" i="18" s="1"/>
  <c r="E112" i="18"/>
  <c r="E334" i="18"/>
  <c r="Y331" i="18"/>
  <c r="E171" i="18"/>
  <c r="Y69" i="18"/>
  <c r="E72" i="18"/>
  <c r="E354" i="18"/>
  <c r="Y350" i="18"/>
  <c r="Y404" i="18"/>
  <c r="E407" i="18"/>
  <c r="Y32" i="18"/>
  <c r="E33" i="18"/>
  <c r="Y254" i="18"/>
  <c r="Y234" i="18" s="1"/>
  <c r="Y386" i="18"/>
  <c r="E388" i="18"/>
  <c r="E257" i="18"/>
  <c r="E263" i="18" l="1"/>
  <c r="Y48" i="18"/>
  <c r="E48" i="18" s="1"/>
  <c r="E247" i="18"/>
  <c r="Y246" i="18"/>
  <c r="Y366" i="18"/>
  <c r="E366" i="18" s="1"/>
  <c r="E367" i="18"/>
  <c r="E184" i="18"/>
  <c r="Y180" i="18"/>
  <c r="E312" i="18"/>
  <c r="Y311" i="18"/>
  <c r="E311" i="18" s="1"/>
  <c r="E32" i="18"/>
  <c r="E350" i="18"/>
  <c r="Y349" i="18"/>
  <c r="E349" i="18" s="1"/>
  <c r="Y385" i="18"/>
  <c r="E386" i="18"/>
  <c r="E331" i="18"/>
  <c r="Y330" i="18"/>
  <c r="E404" i="18"/>
  <c r="Y403" i="18"/>
  <c r="E403" i="18" s="1"/>
  <c r="E69" i="18"/>
  <c r="Y68" i="18"/>
  <c r="E68" i="18" s="1"/>
  <c r="Y70" i="18"/>
  <c r="E70" i="18" s="1"/>
  <c r="E180" i="18" l="1"/>
  <c r="Y168" i="18"/>
  <c r="E330" i="18"/>
  <c r="Y329" i="18"/>
  <c r="E329" i="18" s="1"/>
  <c r="E385" i="18"/>
  <c r="Y365" i="18"/>
  <c r="E365" i="18" s="1"/>
  <c r="E168" i="18" l="1"/>
  <c r="Y167" i="18"/>
  <c r="E167" i="18" l="1"/>
  <c r="Y7" i="18"/>
  <c r="E7" i="18" s="1"/>
</calcChain>
</file>

<file path=xl/comments1.xml><?xml version="1.0" encoding="utf-8"?>
<comments xmlns="http://schemas.openxmlformats.org/spreadsheetml/2006/main">
  <authors>
    <author>Planeacion</author>
  </authors>
  <commentList>
    <comment ref="J335" authorId="0" shapeId="0">
      <text>
        <r>
          <rPr>
            <b/>
            <sz val="9"/>
            <color indexed="81"/>
            <rFont val="Tahoma"/>
            <family val="2"/>
          </rPr>
          <t>Planeacion:</t>
        </r>
        <r>
          <rPr>
            <sz val="9"/>
            <color indexed="81"/>
            <rFont val="Tahoma"/>
            <family val="2"/>
          </rPr>
          <t xml:space="preserve">
OJO CON EL NOMBRE DE ESTE PROYECTO
</t>
        </r>
      </text>
    </comment>
  </commentList>
</comments>
</file>

<file path=xl/sharedStrings.xml><?xml version="1.0" encoding="utf-8"?>
<sst xmlns="http://schemas.openxmlformats.org/spreadsheetml/2006/main" count="1223" uniqueCount="1033">
  <si>
    <t>TOTAL</t>
  </si>
  <si>
    <t>METAS</t>
  </si>
  <si>
    <t>Ponder %</t>
  </si>
  <si>
    <t>INDICADOR</t>
  </si>
  <si>
    <t>Responsable</t>
  </si>
  <si>
    <t>NIVEL DE ESTRUCTURA</t>
  </si>
  <si>
    <t>Linea Base</t>
  </si>
  <si>
    <t xml:space="preserve">SOCIAL </t>
  </si>
  <si>
    <t xml:space="preserve">EDUCACION </t>
  </si>
  <si>
    <t>SALUD</t>
  </si>
  <si>
    <t>CULTURA</t>
  </si>
  <si>
    <t>META PRODUCTO 40</t>
  </si>
  <si>
    <t>META RESULTADO 4</t>
  </si>
  <si>
    <t>META RESULTADO 5</t>
  </si>
  <si>
    <t>META RESULTADO 6</t>
  </si>
  <si>
    <t>META RESULTADO 7</t>
  </si>
  <si>
    <t>META RESULTADO 8</t>
  </si>
  <si>
    <t>META RESULTADO 9</t>
  </si>
  <si>
    <t>META RESULTADO 10</t>
  </si>
  <si>
    <t>META RESULTADO 11</t>
  </si>
  <si>
    <t>META RESULTADO 12</t>
  </si>
  <si>
    <t>META RESULTADO 13</t>
  </si>
  <si>
    <t>META RESULTADO 14</t>
  </si>
  <si>
    <t>META RESULTADO 15</t>
  </si>
  <si>
    <t>META RESULTADO 16</t>
  </si>
  <si>
    <t>META RESULTADO 17</t>
  </si>
  <si>
    <t>META RESULTADO 18</t>
  </si>
  <si>
    <t>META RESULTADO 19</t>
  </si>
  <si>
    <t>META RESULTADO 20</t>
  </si>
  <si>
    <t>No DE NUCLEOS FAMILIARES CON NIÑOS MENORES DE 5 AÑOS.</t>
  </si>
  <si>
    <t>N°</t>
  </si>
  <si>
    <t>SECTOR</t>
  </si>
  <si>
    <t>DIMENSION</t>
  </si>
  <si>
    <t xml:space="preserve">PROGRAMA            </t>
  </si>
  <si>
    <t>Educación con Calidad</t>
  </si>
  <si>
    <t>1.1.1.</t>
  </si>
  <si>
    <t>1.1.</t>
  </si>
  <si>
    <t xml:space="preserve">SUBPROGRAMA            </t>
  </si>
  <si>
    <t>1.1.1.1.</t>
  </si>
  <si>
    <t>Sociedad Educada Progresa</t>
  </si>
  <si>
    <t>1.1.1.2.</t>
  </si>
  <si>
    <t>Formación para el progreso</t>
  </si>
  <si>
    <t>Paz de Ariporo Territorio Digital</t>
  </si>
  <si>
    <t>Para el actual gobierno garantizar la cobertura de internet gratuito a 70% de la población escolarizada del municipio.</t>
  </si>
  <si>
    <t>1.1.2.</t>
  </si>
  <si>
    <t>1.1.2.1.</t>
  </si>
  <si>
    <t>Tecnología y Conectividad</t>
  </si>
  <si>
    <t>1.2.</t>
  </si>
  <si>
    <t>1.2.1.</t>
  </si>
  <si>
    <t>RECREACIÓN, DEPORTE Y APROVECHAMIENTO DEL TIEMPO LIBRE</t>
  </si>
  <si>
    <t>Recreación y Deporte</t>
  </si>
  <si>
    <t>Cada Año el 9% de la población escolarizada del municipio participa en jornadas escolares complementarias a través de escuelas de formación deportiva.</t>
  </si>
  <si>
    <t>Al finalizar el cuatrienio 25 deportistas del municipio reciben algún tipo de reconocimiento en el orden departamental o nacional.</t>
  </si>
  <si>
    <t>1.2.1.1.</t>
  </si>
  <si>
    <t>Recreación, Deporte y Aprovechamiento del Tiempo Libre</t>
  </si>
  <si>
    <t>Cultura para los  Ciudadanos</t>
  </si>
  <si>
    <t>Cada Año el 9% de la población escolarizada del municipio participa en jornadas escolares complementarias a través de escuelas de formación cultural.</t>
  </si>
  <si>
    <t>Durante el cuatrienio el 10% de la población urbana asiste y participa en eventos de expresión cultural y artística.</t>
  </si>
  <si>
    <t>10% de la población municipal accede a programas de lectura y servicios de biblioteca.</t>
  </si>
  <si>
    <t>Formación Cultural</t>
  </si>
  <si>
    <t>1.3.</t>
  </si>
  <si>
    <t>1.3.1.</t>
  </si>
  <si>
    <t>1.3.1.1.</t>
  </si>
  <si>
    <t>1.3.1.2.</t>
  </si>
  <si>
    <t>Promoción Cultural</t>
  </si>
  <si>
    <t>Apoyo a 3 eventos culturales del orden municipal por año para dar cobertura a la población urbana y rural del municipio.</t>
  </si>
  <si>
    <t>Realizar anualmente un plan de lecturas al parque que promocione la lectura en la población urbana del municipio.</t>
  </si>
  <si>
    <t>Para el cuatrienio implementar una biblioteca móvil dirigida a la promoción de la lectura en el área rural y urbana del municipio.</t>
  </si>
  <si>
    <t xml:space="preserve">Producción de un texto impreso sobre la historia, el acervo cultural, el patrimonio y las tradiciones del municipio de Paz de Ariporo. </t>
  </si>
  <si>
    <t>1.4.</t>
  </si>
  <si>
    <t>1.4.1.</t>
  </si>
  <si>
    <t>1.4.1.1.</t>
  </si>
  <si>
    <t>Salud Régimen Subsidiado</t>
  </si>
  <si>
    <t>META RESULTADO 21</t>
  </si>
  <si>
    <t>META RESULTADO 22</t>
  </si>
  <si>
    <t>META RESULTADO 23</t>
  </si>
  <si>
    <t>META RESULTADO 24</t>
  </si>
  <si>
    <t>META RESULTADO 25</t>
  </si>
  <si>
    <t>META RESULTADO 26</t>
  </si>
  <si>
    <t>1.4.2.</t>
  </si>
  <si>
    <t>1.4.2.1.</t>
  </si>
  <si>
    <t>1.5.</t>
  </si>
  <si>
    <t>1.5.1.</t>
  </si>
  <si>
    <t>SOCIAL</t>
  </si>
  <si>
    <t>Por una Niñez e Infancia con Garantía de sus Derechos</t>
  </si>
  <si>
    <t>El 8% de los niños y niñas asisten a programas de atención a la primera infancia, centros de desarrollo infantil, centros pedagógicos, lúdicos y recreativos cada año.</t>
  </si>
  <si>
    <t>META RESULTADO 28</t>
  </si>
  <si>
    <t>META RESULTADO 29</t>
  </si>
  <si>
    <t>META RESULTADO 30</t>
  </si>
  <si>
    <t>Niñez e Infancia</t>
  </si>
  <si>
    <t xml:space="preserve">Implementación de 3 ludotecas dirigidas a la atención de niñas y niños del municipio durante los 4 años. </t>
  </si>
  <si>
    <t>Adolescentes con Deberes y Derechos</t>
  </si>
  <si>
    <t>META RESULTADO 31</t>
  </si>
  <si>
    <t>1.5.2.1.</t>
  </si>
  <si>
    <t>1.5.1.1.</t>
  </si>
  <si>
    <t>1.5.2.</t>
  </si>
  <si>
    <t>Adolescencia</t>
  </si>
  <si>
    <t>Juventud que participa</t>
  </si>
  <si>
    <t>1.5.3.</t>
  </si>
  <si>
    <t>1.5.3.1.</t>
  </si>
  <si>
    <t>Joven productivo y emprendedor</t>
  </si>
  <si>
    <t>1.5.4.</t>
  </si>
  <si>
    <t>Adulto Mayor Protegido</t>
  </si>
  <si>
    <t>10% de la población adulto mayor del municipio es beneficiada anualmente a través de un programa de atención integra al adulto mayor.</t>
  </si>
  <si>
    <t>1.5.4.1.</t>
  </si>
  <si>
    <t>Por una Adulto Mayor que vive con Dignidad</t>
  </si>
  <si>
    <t>1.5.5.</t>
  </si>
  <si>
    <t>Cada año el 90% de la población registrada en programas que contribuyen a la superación de la pobreza, son beneficiarias de programas o proyectos que mejoran su calidad de vida.</t>
  </si>
  <si>
    <t>META RESULTADO 35</t>
  </si>
  <si>
    <t>1.5.5.1.</t>
  </si>
  <si>
    <t>Familias que Alcanzan la Prosperidad</t>
  </si>
  <si>
    <t>1.5.6.</t>
  </si>
  <si>
    <t>Atención a la Discapacidad</t>
  </si>
  <si>
    <t>META RESULTADO 36</t>
  </si>
  <si>
    <t>1.5.6.1.</t>
  </si>
  <si>
    <t>Asistencia a Población Discapacitada</t>
  </si>
  <si>
    <t>2.1.1.</t>
  </si>
  <si>
    <t>Obras de Infraestructura</t>
  </si>
  <si>
    <t>Al menos 10% de las niñas niños y adolescentes serán beneficiados con nuevos espacios para la recreación el deporte y el sano esparcimiento</t>
  </si>
  <si>
    <t>Durante el cuatrienio garantizar el equipamiento necesario en obras públicas para beneficiar al 100% de la población área urbana del municipio.</t>
  </si>
  <si>
    <t>2.1.1.1.</t>
  </si>
  <si>
    <t>Obras para el Progreso</t>
  </si>
  <si>
    <t>2.1.2.</t>
  </si>
  <si>
    <t>2.1.2.1.</t>
  </si>
  <si>
    <t>Vías para el progreso</t>
  </si>
  <si>
    <t>2.1.3.</t>
  </si>
  <si>
    <t>2.1.3.1.</t>
  </si>
  <si>
    <t>META RESULTADO 37</t>
  </si>
  <si>
    <t>META RESULTADO 38</t>
  </si>
  <si>
    <t>META RESULTADO 39</t>
  </si>
  <si>
    <t>META RESULTADO 40</t>
  </si>
  <si>
    <t>2.2.</t>
  </si>
  <si>
    <t>2.2.1.</t>
  </si>
  <si>
    <t>SERVICIOS PÚBLICOS DOMICILIARIOS, AGUA POTABLE Y SANEAMIENTO BÁSICO</t>
  </si>
  <si>
    <t>Al finalizar el gobierno se habrá ampliado un 10% la cobertura en agua potable de la población rural del municipio.</t>
  </si>
  <si>
    <t>Ampliar la Cobertura en un 1% en servicios públicos y saneamiento básico del área urbana del municipio durante el actual gobierno.</t>
  </si>
  <si>
    <t>2.2.1.1.</t>
  </si>
  <si>
    <t>Agua Permanente con Uso responsable</t>
  </si>
  <si>
    <t>META RESULTADO 41</t>
  </si>
  <si>
    <t>META RESULTADO 42</t>
  </si>
  <si>
    <t>2.2.1.2.</t>
  </si>
  <si>
    <t>Sistema de recolección y disposición de residuos sólidos</t>
  </si>
  <si>
    <t>2.2.2.</t>
  </si>
  <si>
    <t>Electrificación y Gas Domiciliario</t>
  </si>
  <si>
    <t>En el cuatrienio realizar la ampliación de cobertura en electrificación un 2% de la población urbana y rural del municipio.</t>
  </si>
  <si>
    <t xml:space="preserve">En el cuatrienio realizar la ampliación de cobertura en  un 0,3% el servicio de gas domiciliario de la población urbana del municipio. </t>
  </si>
  <si>
    <t>2.2.2.1.</t>
  </si>
  <si>
    <t>Electrificación</t>
  </si>
  <si>
    <t>2.2.2.2.</t>
  </si>
  <si>
    <t>Gas Domiciliario</t>
  </si>
  <si>
    <t>META RESULTADO 43</t>
  </si>
  <si>
    <t>META RESULTADO 44</t>
  </si>
  <si>
    <t>Ampliación de un Kilómetro de la red de gas domiciliario en el área urbana del municipio</t>
  </si>
  <si>
    <t>Lograr en este cuatrienio que al menos es 50% de los predios del municipio que tienen pendiente la titulación con INCODER.</t>
  </si>
  <si>
    <t>Un 30% del área pendiente por titular del municipio obtendrá escrituras públicas en este gobierno.</t>
  </si>
  <si>
    <t>2.3.1.</t>
  </si>
  <si>
    <t>META RESULTADO 45</t>
  </si>
  <si>
    <t>META RESULTADO 46</t>
  </si>
  <si>
    <t>Medio ambiente sostenible</t>
  </si>
  <si>
    <t>META RESULTADO 47</t>
  </si>
  <si>
    <t>2.4.</t>
  </si>
  <si>
    <t>2.4.1.</t>
  </si>
  <si>
    <t>2.4.1.1.</t>
  </si>
  <si>
    <t>Preservación del Medio Ambiente</t>
  </si>
  <si>
    <t>3.1.</t>
  </si>
  <si>
    <t>3.1.1.</t>
  </si>
  <si>
    <t>DIMENSIÓN ECONÓMICA</t>
  </si>
  <si>
    <t>Agricultura y Ganadería Productiva</t>
  </si>
  <si>
    <t>Para la vigencia del actual gobierno, establecer 20 nuevas hectáreas de cultivos agrícolas en el área rural del municipio.</t>
  </si>
  <si>
    <t>META RESULTADO 48</t>
  </si>
  <si>
    <t>Agricultura y Ganadería para el progreso</t>
  </si>
  <si>
    <t>Empresa y Turismo</t>
  </si>
  <si>
    <t>Empresa y Turismo para el Progreso</t>
  </si>
  <si>
    <t>En el cuatrienio 8 empresas de municipio reciben asistencia y apoyo en gestión administrativa, modelos de negocio y ampliación de mercados.</t>
  </si>
  <si>
    <t>Cada año un 5% de los empresarios del municipio identificados asisten a programas de promoción y fortalecimiento empresarial.</t>
  </si>
  <si>
    <t>META RESULTADO 50</t>
  </si>
  <si>
    <t>META RESULTADO 51</t>
  </si>
  <si>
    <t>META RESULTADO 52</t>
  </si>
  <si>
    <t>4.1.</t>
  </si>
  <si>
    <t>4.1.1.</t>
  </si>
  <si>
    <t>Desarrollo Empresarial y Comercial.</t>
  </si>
  <si>
    <t>Turismo para el Progreso</t>
  </si>
  <si>
    <t>DIMENSIÓN GOBIERNO DE ORDEN PARA EL PROGRESO</t>
  </si>
  <si>
    <t>Justicia y convivencia ciudadana</t>
  </si>
  <si>
    <t>El 100% de la población urbana del municipio recibe asistencia, apoyo y seguridad por parte de los organismos de seguridad del municipio durante el presente gobierno.</t>
  </si>
  <si>
    <t>3.2.</t>
  </si>
  <si>
    <t>3.2.1.</t>
  </si>
  <si>
    <t>3.2.1.1.</t>
  </si>
  <si>
    <t>3.1.1.1.</t>
  </si>
  <si>
    <t>3.2.1.2.</t>
  </si>
  <si>
    <t>4.1.1.1</t>
  </si>
  <si>
    <t>Defensa y Seguridad</t>
  </si>
  <si>
    <t>Convivencia Ciudadana</t>
  </si>
  <si>
    <t>En el cuatrienio el 50% de los ciudadanos de municipio conocen los factores de riesgo y están preparados para una primera respuesta.</t>
  </si>
  <si>
    <t>4.1.2.</t>
  </si>
  <si>
    <t>4.1.2.1</t>
  </si>
  <si>
    <t>Infraestructura de Emergencias y obras de mitigación</t>
  </si>
  <si>
    <t>4.2.</t>
  </si>
  <si>
    <t>4.2.1.</t>
  </si>
  <si>
    <t>El 10% de la población víctima del conflicto acceden al goce de sus derechos y a oportunidades para mejorar sus condiciones de calidad de vida durante el cuatrienio.</t>
  </si>
  <si>
    <t>El 30% de la población indígena de municipio recibe algún tipo de beneficio a través de los proyectos o acciones realizadas por la alcaldía durante sus cuatro años de gobierno.</t>
  </si>
  <si>
    <t>4.1.3.1</t>
  </si>
  <si>
    <t>META RESULTADO 53</t>
  </si>
  <si>
    <t>Modernización Institucional con orden para el progreso</t>
  </si>
  <si>
    <t>Beneficiar al 100% de los habitantes del municipio con los programas de modernización en la prestación de servicios institucionales.</t>
  </si>
  <si>
    <t>Modernización Institucional</t>
  </si>
  <si>
    <t>4.2.1.1</t>
  </si>
  <si>
    <t>META RESULTADO 54</t>
  </si>
  <si>
    <t>2.2.1.3.</t>
  </si>
  <si>
    <t>Tratamiento, Ampliación y Mantenimiento de Aguas Residuales</t>
  </si>
  <si>
    <t>2.3.1.3.</t>
  </si>
  <si>
    <t>4.2.1.2</t>
  </si>
  <si>
    <t>4.3.</t>
  </si>
  <si>
    <t>4.3.1.</t>
  </si>
  <si>
    <t>Realizar un inventario del patrimonio cultural del municipio durante el cuatrienio.</t>
  </si>
  <si>
    <t>Insuficiencia Renal en el municipio de Paz de Ariporo.</t>
  </si>
  <si>
    <t>10 CASOS DE TBC PULMONAR Y 2 CASOS DE EXTRAPULMONAR</t>
  </si>
  <si>
    <t>Implementar en concurrencia con el Departamento la política de salud ambiental en las entidades territoriales, en el municipio de Paz de Ariporo en el periodo 2012-2015.</t>
  </si>
  <si>
    <t>5% de los jóvenes del municipio participan anualmente en programas y proyectos que impulsan y promueven los espacios de desarrollo Juvenil.</t>
  </si>
  <si>
    <t>En el cuatrienio, cubrir un 15,66% el déficit de vivienda nueva rural y urbana del municipio</t>
  </si>
  <si>
    <t>Una Ciudad de Progreso Saludable Física y Emocionalmente</t>
  </si>
  <si>
    <t>Numero de instituciones educativas adecuadas en el cuatrienio</t>
  </si>
  <si>
    <t>Numero de Telecentros Instalados</t>
  </si>
  <si>
    <t>numero de deportistas reconocidos</t>
  </si>
  <si>
    <t>Numero de escenarios Construidos</t>
  </si>
  <si>
    <t>Numero de Clubes / Año</t>
  </si>
  <si>
    <t>Programa / Año</t>
  </si>
  <si>
    <t>Consejo Municipal de Juventud</t>
  </si>
  <si>
    <t>Documento Politica de Juventudes</t>
  </si>
  <si>
    <t>Caracterización y Sistema de Información implementado</t>
  </si>
  <si>
    <t>Estrategia Implementada</t>
  </si>
  <si>
    <t>Numero de Convenio</t>
  </si>
  <si>
    <t>Porcentaje de Cobertura Ampliada</t>
  </si>
  <si>
    <t>Porcentaje de Cobertura Ampliada Área Rural</t>
  </si>
  <si>
    <t>Paso de Conducción, Diseñado, y Construido</t>
  </si>
  <si>
    <t>Numero Acueductos Veredales Nuevos Construidos</t>
  </si>
  <si>
    <t>Sistema de Macromedidores Instalado</t>
  </si>
  <si>
    <t>Adecuación Centro de Residuos Solidos</t>
  </si>
  <si>
    <t>Nuevos Vehiculos</t>
  </si>
  <si>
    <t>kilometros de Red de Gas Domiciliario</t>
  </si>
  <si>
    <t>Numero de Predios Titulados</t>
  </si>
  <si>
    <t>Programas Realizados</t>
  </si>
  <si>
    <t>Productores Asistidos</t>
  </si>
  <si>
    <t>Nuevas Hectareas Cultivadas</t>
  </si>
  <si>
    <t>Hectareas Cultivadas</t>
  </si>
  <si>
    <t>biodigestores Instalados</t>
  </si>
  <si>
    <t>Huertas Caceras Implementadas</t>
  </si>
  <si>
    <t>Acciones de Fortalecimiento al Consejo Municipal de Desarrollo Rural</t>
  </si>
  <si>
    <t>Programa Implementado</t>
  </si>
  <si>
    <t>Numero de Empresa Beneficiadas</t>
  </si>
  <si>
    <t>0.0%</t>
  </si>
  <si>
    <t>Tasa de Mortalidad en menores de un año x1000 nacidos vivos</t>
  </si>
  <si>
    <t>11.48</t>
  </si>
  <si>
    <t>Tasa de Mortalidad en menores de Cinco años x100.000 nacidos vivos</t>
  </si>
  <si>
    <t>3.20</t>
  </si>
  <si>
    <t>Continuar con la implementación de la Estrategia AIEPI (Atención Integral de las Enfermedades prevalentes de la Infancia) y IAMI (Instituciones Amigas de la Mujer y la Infancia).</t>
  </si>
  <si>
    <t xml:space="preserve">No. De estrategias AIEPI y IAMI implementadas </t>
  </si>
  <si>
    <t>Fuente PIC 2011: 2 Estrategias</t>
  </si>
  <si>
    <t>Disminuir el porcentaje de Desnutrición aguda, global, cronica y sobrepeso en niños menores de 5 años en el municipio de Paz de Ariporo.</t>
  </si>
  <si>
    <t>% de Desnutricion Aguda</t>
  </si>
  <si>
    <t>% de Desnutricion global</t>
  </si>
  <si>
    <t>% de Desnutricion Cronica</t>
  </si>
  <si>
    <t>% niños en sobrepeso</t>
  </si>
  <si>
    <t>Disminuir Desnutrición aguda, global y crónica en niños de 5 a 10 años en el municipio de Paz de Ariporo.</t>
  </si>
  <si>
    <t>Reducir el porcentaje de Bajo peso, sobrepeso y obesidad en gestantes del municipio de Paz de Ariporo.</t>
  </si>
  <si>
    <t>% de gestantes con bajo peso</t>
  </si>
  <si>
    <t>% de gestantes con sobrepeso</t>
  </si>
  <si>
    <t>% de gestantes con obesidad</t>
  </si>
  <si>
    <t>Implementación de acciones en Salud Sexual y Reproductiva en el Municipio de Paz de Ariporo durante el período 2012 - 2015</t>
  </si>
  <si>
    <t>Tasa de mortalidad materna x1000 nacidos vivos</t>
  </si>
  <si>
    <t>0,0 SIVIGILA Casanare 2011.</t>
  </si>
  <si>
    <t>Tasa de mortalidad perinatal</t>
  </si>
  <si>
    <t>25,7 Tasa x1.000 nacidos vivos</t>
  </si>
  <si>
    <t>Cobertura de citología Cervicouterina</t>
  </si>
  <si>
    <t xml:space="preserve">18,9 Mujeres en edad fertil    </t>
  </si>
  <si>
    <t xml:space="preserve">% de mujeres en edad fertil educadas y realizando el autoexamen de Seno. </t>
  </si>
  <si>
    <t>Tasa de mortalidad por cancer de cuello uterino</t>
  </si>
  <si>
    <t xml:space="preserve">0,74 Tasa x 10.000 mujeres. </t>
  </si>
  <si>
    <t>No. De mujeres menores de 19 años en embarazo</t>
  </si>
  <si>
    <t>124 Mujeres menores de 19 años en embarazo en el 2011</t>
  </si>
  <si>
    <t xml:space="preserve">Tasa de fecundidad global. </t>
  </si>
  <si>
    <t>Hijos por Mujer al terminar su período reproductivo 2,2</t>
  </si>
  <si>
    <t>0,8 x 1.000 (2009) Fuente. SSCAS</t>
  </si>
  <si>
    <t>Realizar acciones de salud mental y Mantener la Edad promedio de inicio de consumos de sustancias psicoactivas  en el municipio de Paz de Ariporo.</t>
  </si>
  <si>
    <t xml:space="preserve">N° de acciones de salud mental </t>
  </si>
  <si>
    <t>Sin dato</t>
  </si>
  <si>
    <t>Edad promedio de inicio de consumo de sustancias psicoactivas</t>
  </si>
  <si>
    <t>Tasa de insuficiencia renal</t>
  </si>
  <si>
    <t>Tasa por 10.000 habitantes 0,37 (1 caso reportado)</t>
  </si>
  <si>
    <t>% De casos de TBC detectados</t>
  </si>
  <si>
    <t>% De tratamientos exitosos</t>
  </si>
  <si>
    <t>Mantener en cero (0) los Casos de rabia humana transmitida por perro en el municipio de Paz de Ariporo.</t>
  </si>
  <si>
    <t>No. De casos de rabia humana</t>
  </si>
  <si>
    <t>Mantener en cero (0) los Casos de mortalidad por rabia humana transmitida por animal silvestre en el municipio de Paz de Ariporo</t>
  </si>
  <si>
    <t>Mantener en cero los casos de mortalidad por  vectores (dengue, chagas y malaria)</t>
  </si>
  <si>
    <t>No. De casos de mortalidad por dengue</t>
  </si>
  <si>
    <t>No. De casos de mortalidad por chagas</t>
  </si>
  <si>
    <t>No. De casos de mortalidad por malaria</t>
  </si>
  <si>
    <t>Garantizar la vigilancia y notificación al Departamento del 100% de los eventos de interés en salud pública que se presenten en el Municipio durante el cuatrienio.</t>
  </si>
  <si>
    <t>% de notificación oportuna</t>
  </si>
  <si>
    <t>98% en el 2011 Fuente Sivigila departamental.</t>
  </si>
  <si>
    <t>No. De estrategias fortalecidas y promocionadas</t>
  </si>
  <si>
    <t xml:space="preserve">1. Fuente PIC </t>
  </si>
  <si>
    <t>No. De estrategias implementadas</t>
  </si>
  <si>
    <t>No. De programas integrales implementados.</t>
  </si>
  <si>
    <t>No. De IPS y consultorios con el programa fortalecido.</t>
  </si>
  <si>
    <t>5 Consultorios. Fuente PIC 2011</t>
  </si>
  <si>
    <t>Nº de nucleos familiares capactiados en lactancia exclusiva</t>
  </si>
  <si>
    <t>500 nucleos familiares. Fuentes PIC 2011</t>
  </si>
  <si>
    <t>% EPS cumpliendo los indicadores de la norma tecnica en salud infantil</t>
  </si>
  <si>
    <t>No. De estrategias IEC implementadas</t>
  </si>
  <si>
    <t>% de notificación de UPGD reportando fluor</t>
  </si>
  <si>
    <t>100% Salud Publica Municipal</t>
  </si>
  <si>
    <t>1 Fuente PIC 2011</t>
  </si>
  <si>
    <t>1300  Fuente PIC 2011</t>
  </si>
  <si>
    <t>No. De acciones de PAI</t>
  </si>
  <si>
    <t>3 Jornadas - 1 censo - 2 monitoreos - 3 entregas de insumos</t>
  </si>
  <si>
    <t>No. De Gestantes canalizadas</t>
  </si>
  <si>
    <t>585 nacimientos por Municipio de residencia de la madre. Fuente Dane - 601 Fuente PIC 2011</t>
  </si>
  <si>
    <t>601 gestantes. Fuente PIC 2011</t>
  </si>
  <si>
    <t>No. De actividades de capacitación a las parteras por año</t>
  </si>
  <si>
    <t>26 parteras. Fuente PIC 2011</t>
  </si>
  <si>
    <t>% de parteras capacitadas</t>
  </si>
  <si>
    <t>No. De jornadas de capacitación realizadas</t>
  </si>
  <si>
    <t>1 PIC 2011</t>
  </si>
  <si>
    <t>No. De IPS presentes en el municipio capacitadas.</t>
  </si>
  <si>
    <t>2. PIC 2011</t>
  </si>
  <si>
    <t>No. Redes sociales implementadas</t>
  </si>
  <si>
    <t>No. De jornadas realizadas</t>
  </si>
  <si>
    <t>No. De programas de educación integral implementados en las instituciones educativas del Municipio.</t>
  </si>
  <si>
    <t>No. De programas con acompañamiento</t>
  </si>
  <si>
    <t>1. Fuente: Centro de Salud. 2011</t>
  </si>
  <si>
    <t>No. De acciones de demanda inducida</t>
  </si>
  <si>
    <t>12. PIC 2011</t>
  </si>
  <si>
    <t>1. PIC</t>
  </si>
  <si>
    <t>Nº de acciones de acciones de para el desarrollo del plan intersectorial  VIH/SIDA.</t>
  </si>
  <si>
    <t>Seguimiento y actualización del Plan Local de Salud sexual y reproductiva.</t>
  </si>
  <si>
    <t>No. De planes con seguimiento y actualizados</t>
  </si>
  <si>
    <t>No. De capacitaciones  implementadas</t>
  </si>
  <si>
    <t>No. Tamizajes realizados</t>
  </si>
  <si>
    <t>No. De apoyos y acompañamiento a la Red del Buen Trato.</t>
  </si>
  <si>
    <t>Actualización, socialización y seguimiento del Plan de Salud Mental</t>
  </si>
  <si>
    <t>No. Planes actualizados, socializados y con seguimiento</t>
  </si>
  <si>
    <t>No. De acciones de tamizaje desarrolladas</t>
  </si>
  <si>
    <t>1. PIC 2011</t>
  </si>
  <si>
    <t>Articular con el departamento una estrategia de educación, información, comunicación y movilización social con enfoque diferencial, para promoción de estilos de vida saludable, uso racional de medicamentos, y prevención de las enfermedades crónicas no transmisibles en la población del municipio de Paz de Ariporo para el periodo 2012-2015.</t>
  </si>
  <si>
    <t>% de comedores, restaurantes públicos y de empresas de trabajo capacitados en dieta saludable</t>
  </si>
  <si>
    <t>No. De acciones de sensibilización</t>
  </si>
  <si>
    <t>Estrategia IEC implementada</t>
  </si>
  <si>
    <t>No. De jormadas realizadas</t>
  </si>
  <si>
    <t>Implementar en concurrencia con el Departamento la estrategia de entornos saludables en tres poblaciones vulnerables del Municipio de Paz de Ariporo en el período 2012 - 2015</t>
  </si>
  <si>
    <t>Politica de salud ambiental implementada en la entidad territorial</t>
  </si>
  <si>
    <t>Consolidar la información generada por las UPGD y reportar al Departamento el 100% de los eventos de interés en salud pública que se presenten en el Municipio durante el cuatrienio.</t>
  </si>
  <si>
    <t>Plan Decenal de Salud Pública</t>
  </si>
  <si>
    <t>% operatividad de la administración del SGSSS</t>
  </si>
  <si>
    <r>
      <rPr>
        <sz val="11"/>
        <rFont val="Times New Roman"/>
        <family val="1"/>
      </rPr>
      <t xml:space="preserve"> </t>
    </r>
    <r>
      <rPr>
        <sz val="11"/>
        <rFont val="Arial"/>
        <family val="2"/>
      </rPr>
      <t>Dar cobertura al 100% de la población de niñas y niños del municipio cubiertos por programas anuales de promoción de sus derechos.</t>
    </r>
  </si>
  <si>
    <t>Programas Desarrollados</t>
  </si>
  <si>
    <t>Ferias Realizadas</t>
  </si>
  <si>
    <t>Numero de Bancos Comunales</t>
  </si>
  <si>
    <t>Plan de Convivencia y Seguriad Ciudadana Formulado y Socializado</t>
  </si>
  <si>
    <t>Porcentaje de Reducción de Delitos</t>
  </si>
  <si>
    <t>Campañas Realizadas</t>
  </si>
  <si>
    <t>Plan Realizado y Socializado</t>
  </si>
  <si>
    <t>Plan Elaborado y Socializado</t>
  </si>
  <si>
    <t>Fondo Constituido</t>
  </si>
  <si>
    <t>Caracterizacion y Mapeo Realizado</t>
  </si>
  <si>
    <t>Sistema de Alertas Implementado y Socializado</t>
  </si>
  <si>
    <t>Programa Realizado</t>
  </si>
  <si>
    <t>Capacitaciones Realizadas</t>
  </si>
  <si>
    <t>Vehiculos Entregados</t>
  </si>
  <si>
    <t>Dotaciones Entregadas</t>
  </si>
  <si>
    <t>META RESULTADO 27</t>
  </si>
  <si>
    <t>META RESULTADO 55</t>
  </si>
  <si>
    <t>META RESULTADO 56</t>
  </si>
  <si>
    <t>META RESULTADO 57</t>
  </si>
  <si>
    <t>META RESULTADO 58</t>
  </si>
  <si>
    <t>META RESULTADO 59</t>
  </si>
  <si>
    <t>META RESULTADO 60</t>
  </si>
  <si>
    <t>Secretaría de Gestión y Bienestar Social</t>
  </si>
  <si>
    <t>Inderpaz</t>
  </si>
  <si>
    <t>Secretaría de Salud</t>
  </si>
  <si>
    <t>Secretaría de Infraestructura y Obras Pública</t>
  </si>
  <si>
    <t>Oficina Asesora de Planeación</t>
  </si>
  <si>
    <t>Secretaría de Agricultura, Ganadería y Medio Ambiente</t>
  </si>
  <si>
    <t>Secretaria General y de Gobierno Municipal</t>
  </si>
  <si>
    <t>población asistida</t>
  </si>
  <si>
    <t>PORCENTAJE DE NIÑOS ENTRE 7 Y 18 AÑOS CON TARJETA DE IDENTIDAD</t>
  </si>
  <si>
    <t xml:space="preserve">PORCENTAJE DE MAYORES DE 18 QUE TIENEN CÉDULA O CONTRASEÑA </t>
  </si>
  <si>
    <t>PORCENTAJE DE MENORES ENTRE 0 Y 7 AÑOS  CON REGISTRO CIVIL</t>
  </si>
  <si>
    <t>Numero de NNA que asisten a restaurantes escolares</t>
  </si>
  <si>
    <t>Número de Instituciones educativas dotadas.</t>
  </si>
  <si>
    <t>Dotaciones a Institución educativa indígena</t>
  </si>
  <si>
    <t>Convenio Firmado y funcionando con el SENA</t>
  </si>
  <si>
    <t>Convenio firmado con institución de educación superior</t>
  </si>
  <si>
    <t>Convenio Firmado para la oferta de 2 programas profesionales con registro calificado</t>
  </si>
  <si>
    <t>Porcentaje de estudiantes de la basica, media y vocacional con acceso a internet</t>
  </si>
  <si>
    <t>Después del segundo año el 100% de los estudiantes que asisten a programas de educación superior en el área urbana del municipio tienen acceso gratuito a internet durante el resto del periodo de gobierno.</t>
  </si>
  <si>
    <t xml:space="preserve">Porcentaje de Estudiantes de Educacuon Superior con Acceso gratuito a Internet </t>
  </si>
  <si>
    <t>A partir del segundo año de gobierno el 10% de la población escolarizada del área rural del municipio tiene cobertura de internet.</t>
  </si>
  <si>
    <t>Porcentaje de estudiantes de la basica, media y vocacional del área rural con acceso gratuito a internet</t>
  </si>
  <si>
    <t>Porcentaje de estudiantes de la basica, media y vocacional Beneficidos por el programa</t>
  </si>
  <si>
    <t>Número de disciplinas apoyadas  al año</t>
  </si>
  <si>
    <t>Evento competitivo de promoción deportiva anual / Año</t>
  </si>
  <si>
    <t>Evento departamental de escuelas deportivas / Año</t>
  </si>
  <si>
    <t>Evento de juegos intercolegiados / Año</t>
  </si>
  <si>
    <t>Numero de Capacitaciones realizadas en administración y legislación deportiva</t>
  </si>
  <si>
    <t>Eventos deportivos para la población del área urbana / Año</t>
  </si>
  <si>
    <t>Eventos deportivos para población del área rural / Año</t>
  </si>
  <si>
    <t>Evento anual de juegos campesinos y comunales / Año</t>
  </si>
  <si>
    <t>Evento de juegos paraolímpicos / Año</t>
  </si>
  <si>
    <t>Escenarios deportivos adecuados</t>
  </si>
  <si>
    <t>Porcentaje de estudiantes que participan en jornadas escolares complementarias de formación cultural.</t>
  </si>
  <si>
    <t>Porcentaje de habitantes que participan en eventos de expresión cultural y artística.</t>
  </si>
  <si>
    <t>Porcentaje de población municipal que accede a programas de lectura y servicios de biblioteca.</t>
  </si>
  <si>
    <t>Numero de Esucelas de musica creadas y apoyadas.</t>
  </si>
  <si>
    <t>0,5</t>
  </si>
  <si>
    <t>Programas culturales apoyados / Año</t>
  </si>
  <si>
    <t>Numero de Eventos Culturales Estudiantiles Apoyados / Año</t>
  </si>
  <si>
    <t>Numero de Eventos Culturales  Apoyados / Año</t>
  </si>
  <si>
    <t>Numero de Eventos de Reconocimiento a cultores Municipales Apoyados</t>
  </si>
  <si>
    <t>Biblioteca dotada, adecuada y funcionando / Año</t>
  </si>
  <si>
    <t>Plan de Lectura al parque / Año</t>
  </si>
  <si>
    <t>Bibloteca Movil implementada durante el cuatrienio.</t>
  </si>
  <si>
    <t>Realizar 4 eventos al año que promocione la lectura a niñas, niños y adolescentes del municipio.</t>
  </si>
  <si>
    <t>Eventos de promoción de lectura a NNA / Año</t>
  </si>
  <si>
    <t>Dotación de material bibliográfico a ludotecas.</t>
  </si>
  <si>
    <t>Numero de Textos producidos sobre acervo cultural, patrimonio y tradiciones</t>
  </si>
  <si>
    <t>Inventario cultural del município</t>
  </si>
  <si>
    <t>Lograr el 100% de covertura de población apta a ser afiliada al SGSSS del municipio durante el cuatrienio.</t>
  </si>
  <si>
    <t>PORCENTAJE DE COBERTURA DE POBLACIÓN AFILIADA AL SGSSS</t>
  </si>
  <si>
    <t>100% de Inspección, vigilancia y control al aseguramiento y administración de los recursos de régimen subsididado</t>
  </si>
  <si>
    <t>SGSSS vigilado y controlado</t>
  </si>
  <si>
    <t xml:space="preserve">% de identificación y priorización de la población a afiliar al SGSSS </t>
  </si>
  <si>
    <t>Contrato de interventoría celebrado</t>
  </si>
  <si>
    <t>Reducir la tasa de Mortalidad a 10.5 por 1000 nacidos vivos en menores de un año en el Municipio de Paz de Ariporo durante el cuatrienio.</t>
  </si>
  <si>
    <t>Reducir la tasa de Mortalidad A 2.5 en menores de 5 años por 100.000 nacidos vivos  en el Municipio de Paz de Ariporo durante el cuatrienio.</t>
  </si>
  <si>
    <t>Implementar anualmente una estrategia IEC, implementación de acciones de salud bucal en el Municipio de Paz de Ariporo.</t>
  </si>
  <si>
    <t>No. De estrategias y acciones implementadas</t>
  </si>
  <si>
    <t>Imcrementar las Coberturas útiles de vacunación al 96% en todos  los biológicos del Programa Ampliado de Inmunizaciones  (PAI) a la población del Municipio de Paz de Ariporo.</t>
  </si>
  <si>
    <t>Porcentaje en cobertura de vacunacion incrementado</t>
  </si>
  <si>
    <t>Prevalencia de VIH x 1.000 habitantes</t>
  </si>
  <si>
    <t>Incrementar en 50% la actividad física mínima en adultos de 18 a 64 años en el municipio de Paz de Ariporo.</t>
  </si>
  <si>
    <t>% de prevalencia en personas que realizan actividad física.</t>
  </si>
  <si>
    <t>Incrementar la detección de casos de tuberculosis en70%  y  tratamientos exitosos de los casos de tuberculosis pulmonar baciloscopia positiva al 80%  en el municipio de Paz de Ariporo</t>
  </si>
  <si>
    <t>Salud Pública</t>
  </si>
  <si>
    <t>No. De salas ERA fortalecidas</t>
  </si>
  <si>
    <t>No de Instituciones con IEC en salud bucal establecidas</t>
  </si>
  <si>
    <t xml:space="preserve">Plan de seguridad alimentaria y nutricional implementado, socializado y evaluado. </t>
  </si>
  <si>
    <t xml:space="preserve">% de gestantes canalizadas con seguimiento </t>
  </si>
  <si>
    <t>% de gestantes canalizadas con complementos nutricionales</t>
  </si>
  <si>
    <t>No. De estrategias IEC realizadas</t>
  </si>
  <si>
    <t xml:space="preserve">No. De jornadas de asesoría y pruebas de ITS </t>
  </si>
  <si>
    <t>Número de acciones de fortalecimiento</t>
  </si>
  <si>
    <t>No. De estrategias implementadas para espacios libres de humo.</t>
  </si>
  <si>
    <t>No. De estrategias IEC de estilos de vida saludables implementadas.</t>
  </si>
  <si>
    <t>Implementar en concurrencia con el Departamento una estrategia anual, Paz de Ariporo Libre de Tuberculosis, en el periodo 2012-2015.</t>
  </si>
  <si>
    <t>Dar continuidad a una estrategia anual de información, educación y comunicación en articulación con el Departamento para la prevención del control de vectores, dengue, chagas y malaria en la población del área urbana y rural del municipio de Paz de Ariporo en el periodo 2012-2015. .</t>
  </si>
  <si>
    <t>Realizar en articulación con el Departamento una jornada de vacunación antirrábica para felinos, caninos y equino, en el 90 % de las viviendas urbanas y 50 % rurales del municipio de Paz de Ariporo en el periodo 2012-2015.</t>
  </si>
  <si>
    <t>Jornadas realizadas</t>
  </si>
  <si>
    <t>Estrategias implementadas</t>
  </si>
  <si>
    <t>Porcentaje de analisis e invetigaciones en vigilancia en  salud publica.</t>
  </si>
  <si>
    <t>Porcentaje de acciones implementadas</t>
  </si>
  <si>
    <t xml:space="preserve">Porcentaje de NNA cubiertos por programas anuales de promoción de sus derechos </t>
  </si>
  <si>
    <t>Porcentaje de NNA que asisten a programas de atención a la primera infancia</t>
  </si>
  <si>
    <t>Ludotecas Implementadas Año</t>
  </si>
  <si>
    <t>Programa implementado para atención integral a la primera infancia / Año</t>
  </si>
  <si>
    <t>Centro de Desarrollo Infantil Construido</t>
  </si>
  <si>
    <t>Programa Implementado / Año</t>
  </si>
  <si>
    <t>Diagnóstico de la población de NNA</t>
  </si>
  <si>
    <t>Politica de Infancia y Adolescencia elaborada, articulada y apropiada</t>
  </si>
  <si>
    <t>Campaña que promueve los derechos fundamentales de NN / Año</t>
  </si>
  <si>
    <t>Mesa Tecnica para la primera infancia</t>
  </si>
  <si>
    <t>Porcentaje de jóvenes en espacios de desarrollo juvnil</t>
  </si>
  <si>
    <t>Eventos de promoción a la política de juventudes / Año</t>
  </si>
  <si>
    <t>Realizar a partir del segundo año la caracterización de juventudes y establecimiento de sistema de información, red de información y comunicación juvenil.</t>
  </si>
  <si>
    <t>Programa de asistencia a jóvenes emprendedores y productivos realizado / año</t>
  </si>
  <si>
    <t>Porcentaje de adultos mayores beneficiados en el programa de Adulto Mayor / Año</t>
  </si>
  <si>
    <t>Sistema de Información del adulto mayor puesto en marcha y funcionando.</t>
  </si>
  <si>
    <t>Mantenimiento, adecuación o Construcción en el centro del Adulto Mayor</t>
  </si>
  <si>
    <t>Porcentaje de población registrada en programas de superación de pobreza que son beneficiarias en proyectos de mejoramiento de calidad de vida / Año</t>
  </si>
  <si>
    <t>Porcentajes de familias de red unidos incluidas en el Sisben</t>
  </si>
  <si>
    <t>Porcentaje de NN menores de 5 años vinculados a Red Unidos que Asisten a Programas de Atencion Integral a la Niñez</t>
  </si>
  <si>
    <t>Porcentaje de Nuevos Menores de Edad entre 5 y 17 Años vinculados a Red Unido que que Asisten a Educación basica o media.</t>
  </si>
  <si>
    <t>Encuentro de madres titulares de Familias en Acción /año</t>
  </si>
  <si>
    <t>Encuentro departamental de madres líderes /año</t>
  </si>
  <si>
    <t>Programa de registro a beneficiarios de familias en acción</t>
  </si>
  <si>
    <t>Programa de bancarización a población de Red Unidos</t>
  </si>
  <si>
    <t>A partir del segundo año de gobierno atender a un 20% de la población discapacitada del municipio con programas que promuevan su integración social y el mejoramiento de su calidad de vida</t>
  </si>
  <si>
    <t>Porcentaje de población discapacitada atendida con programas que promueven su integración social y mejoran su calidad de vida</t>
  </si>
  <si>
    <t xml:space="preserve">% de discapacitados carnetizados y carnetizados </t>
  </si>
  <si>
    <t>Dotaciones Realizadas / Anual</t>
  </si>
  <si>
    <t>Sistema de Información Funcionando</t>
  </si>
  <si>
    <t>Plan de Conviviencia Ciudadana Elaborado y Socializado</t>
  </si>
  <si>
    <t>Atención a Emergencias y Desastres</t>
  </si>
  <si>
    <t>Porcentaje de ciudadanos que conocen los factoes de riesgo y están preparados para una primera respuesta</t>
  </si>
  <si>
    <t>CMGR Operando</t>
  </si>
  <si>
    <t>Estrategia Desarrollada</t>
  </si>
  <si>
    <t>Porcentaje de Población víctima del conflicto Beneficiada</t>
  </si>
  <si>
    <t>Porcentaje de Población indígena Beneficiada</t>
  </si>
  <si>
    <t>Porcentaje de habitantes beneficiados</t>
  </si>
  <si>
    <t>En el cuatrienio realizar acciones para proteger y conservar al menos un área de 5000 hectáreas que representan el patrimonio ambiental del municipio.</t>
  </si>
  <si>
    <t>Hectáreas protegidas</t>
  </si>
  <si>
    <t xml:space="preserve">Proyectos Realizados para el manejo del cerro ZAMARICOTE </t>
  </si>
  <si>
    <t>En los cuatro años realizar asistencia y acompañamiento a 200 productores agrícolas y pecuarios del municipio.</t>
  </si>
  <si>
    <t>Nuevas Hectareas de plátano Cultivadas con técnicas de manejo eficiente</t>
  </si>
  <si>
    <t>Fincas Beneficiadas con banco de proteinas</t>
  </si>
  <si>
    <t>El 30% de la población apta para el empleo del municipio identificada y caracterizada al terminar el cuatrienio.</t>
  </si>
  <si>
    <t xml:space="preserve">Porcentaje de Personas aptas para el empleo Registradas </t>
  </si>
  <si>
    <t>Porcentaje de empresasarios beneficiados</t>
  </si>
  <si>
    <t>Documental Paz de Ariporo Turístico Realizado</t>
  </si>
  <si>
    <t>Porcentaje de población beneficiada con las obras de equipamiento urbano</t>
  </si>
  <si>
    <t>Porcentaje de NNA Beneficiados con las obras de recreacion, deporte y sano esparcimieto</t>
  </si>
  <si>
    <t>0,7</t>
  </si>
  <si>
    <t>Palacio Municipal terminado</t>
  </si>
  <si>
    <t>Numero de Parques Construidos para beneficio de NNA</t>
  </si>
  <si>
    <t>Para los cuatro años de este gobierno desarrollar y a través de gestión adecuar, mantener y construir vías y puentes que beneficien al 80% de la población rural y urbana.</t>
  </si>
  <si>
    <t>Porcentaje de población beneficiada por las vías y puentes</t>
  </si>
  <si>
    <t>Kilometros Pavimentados en el área Urbana</t>
  </si>
  <si>
    <t>Porcentaje de vivienda cubierto</t>
  </si>
  <si>
    <t>Planta de Tratamiento de Agua Potable construida</t>
  </si>
  <si>
    <t>Planta de Tratamiento de aguas residuales  Construida</t>
  </si>
  <si>
    <t>Porcentaje de ampliación de cobertura de alcantarillado</t>
  </si>
  <si>
    <t>Hectareas Compradas para la recolección y transporte de aguas lluvias</t>
  </si>
  <si>
    <t>Porcentaje de Amplación de Cobertura de electrificación</t>
  </si>
  <si>
    <t>Amplación de Cobertura de Gasoducto domiciliario</t>
  </si>
  <si>
    <t>Kilometro de Redes Electricas ampliados</t>
  </si>
  <si>
    <t>Mantenimientos de alumbrado público</t>
  </si>
  <si>
    <t>Porcentaje de áreas tituladas</t>
  </si>
  <si>
    <t>sin dato</t>
  </si>
  <si>
    <t>PROYECTO DE INVERSIÓN</t>
  </si>
  <si>
    <t xml:space="preserve">META DEL PROYECTO </t>
  </si>
  <si>
    <t>NOMBRE</t>
  </si>
  <si>
    <t>DIMENSIÓN</t>
  </si>
  <si>
    <t>SGP</t>
  </si>
  <si>
    <t>FI</t>
  </si>
  <si>
    <t>Apoyo logístico al CTP</t>
  </si>
  <si>
    <t>Espacio público recuperado</t>
  </si>
  <si>
    <t>Sistema de Información Implementado, al finalizar el cuatrienio.</t>
  </si>
  <si>
    <t xml:space="preserve">
Mantenimiento, adecuación o Construcciones realizadas
</t>
  </si>
  <si>
    <t>Convenios suscritos anualmente durante el cuatrienio.</t>
  </si>
  <si>
    <t>Adultos Mayores del municipio de Paz de Ariporo anualmente atendidos durante el cuatrienio.</t>
  </si>
  <si>
    <t>APOYO A JUVENTUDES DEL MUNICIPIO DE PAZ DE ARIPORO</t>
  </si>
  <si>
    <t>Desarrollar un (1) proceso de caracterización a la población juvenil del municipio de Paz de Ariporo, durante el cuatrienio.</t>
  </si>
  <si>
    <t>Documento Política de Juventudes elaborado e implementado, durante el cuatrienio.</t>
  </si>
  <si>
    <t>Consejo Municipal de Juventud del municipio de Paz de Ariporo, operando y fortalecido, durante el cuatrienio.</t>
  </si>
  <si>
    <t>Eventos de promoción Política de juventud, realizados por año.</t>
  </si>
  <si>
    <t>Programas de asistencia a jóvenes emprendedores y productivos realizados por año.</t>
  </si>
  <si>
    <t>Ofrecer mejores niveles de atención, en el marco del desarrollo personal, cultural, productivo, social y familiar, a la población juvenil del municipio de paz de ariporo.  387 jóvenes atendidos</t>
  </si>
  <si>
    <t>Numero de programas realizados durante el cuatrienio.</t>
  </si>
  <si>
    <t>Número de Jóvenes y adultos matriculados por Año</t>
  </si>
  <si>
    <t>FORTALECIMIENTO DE LOS PROCESOS DE CALIDAD EDUCATIVA EN EL MUNICIPIO DE PAZ DE ARIPORO</t>
  </si>
  <si>
    <t>APOYO INTEGRAL AL DISCAPACITADO DEL MUNICIPIO DE PAZ DE ARIPORO</t>
  </si>
  <si>
    <t>Caracterizar y carnetizar el 100% de la población discapacitada del municipio de Paz de Ariporo.</t>
  </si>
  <si>
    <t>% de discapacitados caracterizados y carnetizados, durante el cuatrienio.</t>
  </si>
  <si>
    <t>Implementar y desarrollar un (1) programa anual que incluya actividades ocupacionales productivas, artísticas y culturales y de fomento y práctica del deporte.</t>
  </si>
  <si>
    <t>Número de programas realizados por año.</t>
  </si>
  <si>
    <t>DOTACIÓN Y EQUIPAMENTO A INSTITUCIONES EDUCATIVAS DEL MUNICIPIO DE PAZ DE ARIPORO</t>
  </si>
  <si>
    <t>Número de estudiantes beneficiados matriculados en el sistema escolar, al finalizar el cuatrienio.</t>
  </si>
  <si>
    <t>Numero de dotaciones asignadas a instituciones educativas por año.</t>
  </si>
  <si>
    <t>Númerode de estudiantes beneficiados</t>
  </si>
  <si>
    <t>APOYO Y FOMENTO AL DEPORTE EN EL MUNICIPIO DE PAZ DE ARIPORO</t>
  </si>
  <si>
    <t>ADECUACIÓN A INFRAESTRUCTURA DEPORTIVA Y RECREATIVA DEL MUNICIPIO</t>
  </si>
  <si>
    <t>Numero de eventos deportivos</t>
  </si>
  <si>
    <t>Construcción escenario deportivo</t>
  </si>
  <si>
    <t>Escuelas de formación deportiva apoyadas</t>
  </si>
  <si>
    <t>Capacitación realizadas en administración y legislación deportiva</t>
  </si>
  <si>
    <t>PERMANENCIA EDUCATIVA</t>
  </si>
  <si>
    <t>APOYO Y FOMENTO A LA EDUCACIÓN SUPERIOR</t>
  </si>
  <si>
    <t>CONSTRUCCIÓN, ADECUACIÓN Y MANTENIMIENTO A INSTITUCIONES EDUCATIVAS</t>
  </si>
  <si>
    <t>TECNOLOGÍA Y CONECTIVIDAD PARA LA EDUCACIÓN</t>
  </si>
  <si>
    <t>APOYO Y FOMENTO DE EVENTOS CULTURALES EN EL MUNICIPIO DE PAZ DE ARIPORO</t>
  </si>
  <si>
    <t>Apoyar 7 eventos culturales estudiantiles al año en las instituciones educativas del municipio.</t>
  </si>
  <si>
    <t>Realización bienal de 1 eventos de reconocimiento a cultores municipales.</t>
  </si>
  <si>
    <t>Producción de un texto impreso sobre la historia, el acervo cultural, el patrimonio y las tradiciones del municipio de Paz de Ariporo.</t>
  </si>
  <si>
    <t>Eventos culturales de orden municipa.</t>
  </si>
  <si>
    <t>Eventos culturales estudiantiles de orden municipal.</t>
  </si>
  <si>
    <t>Reconocimiento a los artistas, gestores y cultores del municipio.</t>
  </si>
  <si>
    <t xml:space="preserve">Producción de texto escrito </t>
  </si>
  <si>
    <t>APOYO A PROGRAMAS DE EXPRESIÓN CULTURAL Y ARTÍSTICA.</t>
  </si>
  <si>
    <t>ADECUACIÓN, DOTACIÓN Y OPERACIÓN DE LA BIBLIOTECA MUNICIPAL</t>
  </si>
  <si>
    <t>APOYO A PROGRAMAS DE PROMOCIÓN A LA LECTURA</t>
  </si>
  <si>
    <t>Implementar y desarrollar acciones que promocionen y fortalezcan los hábitos de lectura en la población juvenil del área urbana.</t>
  </si>
  <si>
    <t xml:space="preserve">Elaborar e implementar una estrategia que promocione y facilite el acceso a servicios de biblioteca, por parte de la población rural  </t>
  </si>
  <si>
    <t xml:space="preserve">Fortalecer la oferta de material bibliográfico, elementos y recursos didácticos en las ludotecas </t>
  </si>
  <si>
    <t xml:space="preserve">NO HAY </t>
  </si>
  <si>
    <t>Plan Integral de convivencia formulado e implementado.</t>
  </si>
  <si>
    <t>Plan Integral de convivencia con seguimiento</t>
  </si>
  <si>
    <t>APOYO Y CREACIÓN DE LA ESCUELA MUNICIPAL DE MÚSICA</t>
  </si>
  <si>
    <t>Incorporar profesionales idóneos a los procesos musicales.</t>
  </si>
  <si>
    <t>Fortalecer la Producción Agrícola.</t>
  </si>
  <si>
    <t>Anualmente, prestar apoyo logístico al CTP</t>
  </si>
  <si>
    <t>APOYO A LA PRODUCCIÓN Y COMERCIALIZACIÓN AGRÍCOLA DEL MUNICIPIO DE PAZ DE ARIPORO</t>
  </si>
  <si>
    <t>CARACTERIZACIÓN DE LOS SISTEMAS PRODUCTIVOS AGROPECUARIOS</t>
  </si>
  <si>
    <t>AISTENCIA TÉCNICA AL SECTOR RURAL</t>
  </si>
  <si>
    <t>ADQUISICIÓN DE PREDIOS MICROCUENCA</t>
  </si>
  <si>
    <t>REFORESTACIÓN Y PROTECCIÓN DE ÁREAS PROTEGIDAS</t>
  </si>
  <si>
    <t>ASISTENCIA Y APOYO A PEQUEÑAS Y MEDIANAS EMPRESAS DEL MUNICIPIO</t>
  </si>
  <si>
    <t>EMPRENDIMIENTO EMPRESARIAL</t>
  </si>
  <si>
    <t>FONDOS DE CRÉDITO COMUNITARIO</t>
  </si>
  <si>
    <t>PLANTA DE BENEFICIO ANIMAL</t>
  </si>
  <si>
    <t>APOYO Y FOMENTO AL TURISMO</t>
  </si>
  <si>
    <t>ATENCIÓN A NNA</t>
  </si>
  <si>
    <t>PROYECTO APOYO A FAMILIAS QUE ALCANZAN LA PROSPERIDAD ESTRATEGIA RED UNIDOS Y FAMILIAS EN ACCIÓN</t>
  </si>
  <si>
    <t>Mejorar  la Infraestructura en las Instituciones Educativas del Municipio de Paz de Ariporo.</t>
  </si>
  <si>
    <t xml:space="preserve"> Fortalecer acciones y mecanismos conducentes a mejorar los procesos de calidad educativa, en el marco de la investigación, la ciencia y la tecnología, afín de obtener mejores resultados de aprendizaje, en los estudiantes del municipio de Paz de Ariporo.</t>
  </si>
  <si>
    <t>PROMOVER Y FORTALECER LAS ACTIVIDADES DEPORTIVAS Y RECREATIVAS EN EL MUNICIPIO DE PAZ DE ARIPORO</t>
  </si>
  <si>
    <t>Girar los recursos a la ESP para el subsidio de Alcantarillado de la Población paz ariporeña</t>
  </si>
  <si>
    <t xml:space="preserve">Adecuar en el cuatrienio 10 escenarios deportivos de área rural y urbana para la práctica del deporte, la recreación y aprovechamiento del tiempo libre de los Paz de Ariporeños
Construir un escenario deportivo en el cuatrienio en cofinanciación con el departamento o nación para la práctica del deporte municipal.
</t>
  </si>
  <si>
    <t>MEJORAR LOS SERVICIOS DE ATENCIÓN, DE LA COMISARIA DE FAMILIA DE PAZ DE ARIPORO, EN EL MARCO DE LA PREVENCIÓN, GARANTÍA, RESTABLECIMIENTO Y REPARACIÓN DE DERECHOS.</t>
  </si>
  <si>
    <t>CENTROS PARA EL RESTABLECIMIENTO DE LOS DERECHOS DE NNA</t>
  </si>
  <si>
    <t>Mejorar los índices de Seguridad y convivencia ciudadana en el municipio dede Paz de Ariporo.</t>
  </si>
  <si>
    <t>OJO NO SUMAR</t>
  </si>
  <si>
    <t xml:space="preserve">Fomento apoyo y difusión de Eventos y Expresiones Artísticas y Culturales.    </t>
  </si>
  <si>
    <t>Construcción, Mantenimiento y/o Adecuación de los Escenarios Deportivos y Recreativos</t>
  </si>
  <si>
    <t>Fomento, Desarrollo y Práctica del Deporte, la Recreación y el Aprovechamiento del Tiempo Libre</t>
  </si>
  <si>
    <t>Diseño, construccion, adecuacion y mantenimiento de zonas verdes, parques, plazas y plazoletas</t>
  </si>
  <si>
    <t>Construcción Mejoramiento Y Mantenimiento De  Vías</t>
  </si>
  <si>
    <t>Ampliación, Construcción y Optimización de Redes Electricas Rural y Urbana</t>
  </si>
  <si>
    <t>Mejorar la  prestación de Energia Electrica y optimización de las redes  en el area rural y urbana</t>
  </si>
  <si>
    <t>ALUMBRADO PÚBLICO CENTROS POBLADOS</t>
  </si>
  <si>
    <t xml:space="preserve">Promoción  capacitación y asistencia técnica  para el sector productivo.   </t>
  </si>
  <si>
    <t>APOYO A LA PLANEACIÓN Y A LA GESTIÓN DEL RIESGO</t>
  </si>
  <si>
    <t>APOYO A ORGANISMOS DE SOCORRO</t>
  </si>
  <si>
    <t>Fortalecer  la capacidad de respuesta, de los organismos de socorro, ante la ocurrencia de emergencias y desastres en el municipio de Paz de Ariporo</t>
  </si>
  <si>
    <t>Apoyo a la Planeación y a la Gestion del Riesgo                                Asistencia y Apoyo a Damnificados</t>
  </si>
  <si>
    <t>APOYO A ORGANISMOS COMUNALES Y VEEDURIAS CIUDADANAS</t>
  </si>
  <si>
    <t>MEJORAMIENTO CALIDAD DE VIDA A LA POBLACIÓN INDIGENA</t>
  </si>
  <si>
    <t>APOYO A POBLACIÓN, VICTIMAS DE CONFLICTO,  DEZPLAZADOS Y PARTICIPANTES</t>
  </si>
  <si>
    <t>APOYO Y FORTALECIMIENTO DE LA GESTIÓN Y LA PLANEACIÓN DEL MUNICIPIO DE PAZ DE ARIPORO</t>
  </si>
  <si>
    <t>ICDE</t>
  </si>
  <si>
    <t>DESARROLLO DE ACCIONES PARA EL FORTALECIMIENTO DE LA SEGURIDAD CIUDADANA EN EL MPIO DE PAZ DE ARIPORO</t>
  </si>
  <si>
    <t xml:space="preserve"> Garantizar la Continuidad al Regimen Subsidiado</t>
  </si>
  <si>
    <t xml:space="preserve"> Interventoria a contratos de Regimen Subsidiado</t>
  </si>
  <si>
    <t>SALUD INFANTIL</t>
  </si>
  <si>
    <t>APOYO A LA APLICACIÓN DEL PLAN AMPLIADO DE INM UNIZACIONES - PAI</t>
  </si>
  <si>
    <t>IMPLEMENTACIÓN DE ACCIONES DE SALUD SEXUAL Y REPRODUCTIVA</t>
  </si>
  <si>
    <t xml:space="preserve">DESARROLLO DE ACCIONES DE FORTALECIMIENTO DE LA SALUD MENTAL </t>
  </si>
  <si>
    <t>IMPLEMENTACIÓN DE ESTILOS DE VIDA SALUDABLE</t>
  </si>
  <si>
    <t>MEJORAMIENTO DE LA GESTIÓN VIGILANCIA Y BÚSQUEDA DE LAS ENFERMEDADES TRANSMISIBLES</t>
  </si>
  <si>
    <t>SALUD PÚBLICA</t>
  </si>
  <si>
    <t>VIGILANCIA DE BROTES</t>
  </si>
  <si>
    <t>PLAN DECENAL DE SALUD PÚBLICA</t>
  </si>
  <si>
    <t>IMPLEMENTACION DE ACCIONES DE SEGURIDAD Y CONVIVENCIA EN EL MUNICIPIO DE PAZ DE ARIPORO</t>
  </si>
  <si>
    <t>FORTALECIMIENTO EQUIPO INTERDISCIPLINARIO DE LA COMISARIA DE FAMILIA DEL MUNICIPIO DE PAZ DE ARIPORO</t>
  </si>
  <si>
    <t>PROYECTO CONSTRUCCIÓN, DOTACIÓN Y PUESTA EN FUNCIONAMIENTO DE UN CENTRO DE DESARROLLO INFANTIL</t>
  </si>
  <si>
    <t>RECURSOS PROPIOS</t>
  </si>
  <si>
    <t>OTROS SECTORES</t>
  </si>
  <si>
    <t>OTROS</t>
  </si>
  <si>
    <t xml:space="preserve">• En el cuatrienio apoyar a 60 estudiantes del Municipio en los servicios de transporte escolar. </t>
  </si>
  <si>
    <t xml:space="preserve">• Dotar y equipar cada año a 7 instituciones educativas del municipio con     implementos para garantizar la calidad educativa. </t>
  </si>
  <si>
    <t xml:space="preserve">• Dotar y equipar cada año a 1 institución educativa del resguardo indígena con implementos diferenciados para garantizar la calidad educativa. </t>
  </si>
  <si>
    <t xml:space="preserve">• Realizar durante el cuatrienio adecuación y/o mantenimiento a la infraestructura educativa a las 8 instituciones educativas del municipio. </t>
  </si>
  <si>
    <t xml:space="preserve">• Un convenio con Servicio Nacional de Aprendizaje SENA para el desarrollo de programas técnicos, tecnológicos y formación por competencias laborales orientados a atender la población del municipio durante los cuatro años de gobierno. </t>
  </si>
  <si>
    <t xml:space="preserve">• Para el cuatrienio realizar un convenio de articulación de la educación media y con la educación superior como estrategia de fortalecimiento de la educación técnica y tecnológica en una institución educativa del municipio. </t>
  </si>
  <si>
    <t xml:space="preserve">• Dentro de los 4 años de gobierno realizar un convenio con una institución de educación superior, en el municipio para la oferta de 2 programas profesionales con registro calificado para el municipio que atienda la demanda de bachilleres egresados del municipio. </t>
  </si>
  <si>
    <t xml:space="preserve">• Dentro del cuatrienio gestionar y garantizar el funcionamiento de 3 puntos vive digital con el servicio de internet inalámbrico en el área urbana del municipio, orientado a atender la población escolarizada. </t>
  </si>
  <si>
    <t>• Para la vigencia del presente plan de desarrollo, Implementar un telecentro principal urbano en el municipio.</t>
  </si>
  <si>
    <t xml:space="preserve">• Para el cuatrienio, establecer un corredor de internet gratuito en el área urbana que suministre el servicio a instituciones educativas, parques y bibliotecas del municipio. </t>
  </si>
  <si>
    <t>• Establecimiento y apoyo a 8 disciplinas de formación deportiva en cooperación con las instituciones educativas, el apoyo del departamento y la empresa privada.</t>
  </si>
  <si>
    <t xml:space="preserve">• Desarrollo de un evento competitivo de promoción deportiva anual con las disciplinas de formación deportiva del municipio para vincular a la población escolarizada del municipio. </t>
  </si>
  <si>
    <t>• Apoyar la participación de las escuelas deportivas del municipio en un evento anual departamental.</t>
  </si>
  <si>
    <t>• Apoyar la participación de la población escolar municipal en un evento departamental anual de Juegos supérate Intercolegiados.</t>
  </si>
  <si>
    <t>• Realizar en el cuatrienio una capacitación en Administración y Legislación Deportiva orientada a clubes, Instructores, Monitores y Docentes del área de educación física.</t>
  </si>
  <si>
    <t>• Realización de 7 eventos deportivos municipales anuales con la participación de la población del área urbana.</t>
  </si>
  <si>
    <t>• Realización de 7 eventos deportivos en microcentros rurales y comunales al año dirigidos a la población rural de municipio.</t>
  </si>
  <si>
    <t>• Cada año desarrollar la fase final de los juegos campesinos y comunales en el municipio de Paz de Ariporo.</t>
  </si>
  <si>
    <t xml:space="preserve">• Un evento anual de juegos municipales dirigido a la población discapacitada. </t>
  </si>
  <si>
    <t>• Adecuar en el cuatrienio 8 escenarios deportivos de área rural y urbana para la práctica del deporte, la recreación y aprovechamiento del tiempo libre de la población del Municipio.</t>
  </si>
  <si>
    <t xml:space="preserve">• Construir en el cuatrienio un escenario deportivo en cofinanciación con el departamento o nación para la práctica del deporte municipal. </t>
  </si>
  <si>
    <t xml:space="preserve">• Crear y apoyar en el actual gobierno la escuela de música municipal con la participación de la población pazariporeña. </t>
  </si>
  <si>
    <t xml:space="preserve">• Apoyo a 3 programas de expresión cultural y artística al año dirigidos a la población municipal. </t>
  </si>
  <si>
    <t>• Apoyar 5 eventos culturales estudiantiles al año en las instituciones educativas del municipio.</t>
  </si>
  <si>
    <t>• Apoyo a 3 eventos culturales del orden municipal por año para dar cobertura a la población urbana y rural del municipio.</t>
  </si>
  <si>
    <t>• En el cuatrienio realizar un (1) evento de reconocimiento a cultores municipales.</t>
  </si>
  <si>
    <t>• Una biblioteca pública Municipal adecuada, dotada y funcionando, dirigida a atender la población urbana del municipio.</t>
  </si>
  <si>
    <t>• Realizar 4 eventos al año que promocione la lectura a niñas, niños y adolescentes del municipio.</t>
  </si>
  <si>
    <t>• Para los 4 años una dotación de material bibliográfico a ludotecas municipales para promocionar la lectura en niños y niñas inscritos en el programa.</t>
  </si>
  <si>
    <t>Aseguramiento al Régimen Subsidiado</t>
  </si>
  <si>
    <t>• Promoción, identificación y priorización a la población  elegible en el SGSSS en el Municipio de Paz de Ariporo.</t>
  </si>
  <si>
    <t>• Garantizar el 100%  de los equipos de cómputo, tecnología y recurso humano necesario para la operatividad de la administración del SGSSS en el Municipio de Paz de Ariporo.</t>
  </si>
  <si>
    <t>• Celebración de un contrato anual de interventoría al SGSSS</t>
  </si>
  <si>
    <t>• Fortalecer y promocionar la Estrategia AIEPI en sus tres componentes, comunitario, local y clínico en el periodo 2012-2015.</t>
  </si>
  <si>
    <t>• Fortalecer la sala ERA institucional para el cuatrienio.</t>
  </si>
  <si>
    <t>• Una (1) estrategia de información a la población rural y urbana del Municipio de Paz de Ariporo para el reconocimiento de las 15 Unidades de Rehidratación Oral y Unidades de Atención de Infecciones Respiratorias Agudas Comunitarias (UROCS Y UAIRACS), por año en el periodo 2012-2015.</t>
  </si>
  <si>
    <t>• Realizar 4 programas integrales de seguridad alimentaria dirigidos a niños menores de 10 años con algún grado de mal nutrición en el Municipio de Paz de Ariporo.</t>
  </si>
  <si>
    <t>• Fortalecer y Promocionar la estrategia IAMI (instituciones amigas de la mujer y la infancia) en las IPS que operan en el Municipio.</t>
  </si>
  <si>
    <t>• Fortalecer y promocionar en las IPS y consultorios presentes en el Municipio de Paz de Ariporo, el programa canguro para la atención del recién nacido de bajo peso al nacer.</t>
  </si>
  <si>
    <t>• Capacitar en lactancia exclusiva y alimentación complementaria a 200 núcleos familiares con menores de dos años cada año.</t>
  </si>
  <si>
    <t>• Lograr que el 80% de las EPS del municipio de Paz de Ariporo cumplan los indicadores de la norma técnica en atención a Salud infantil anualmente.</t>
  </si>
  <si>
    <t>• Establecer una estrategia de información, educación y comunicación para la promoción de hábitos higiénicos, derechos y deberes en salud bucal, y prevención de factores de riesgo incluida la fluorosis, en los NNA  en 7 instituciones y Centros de Desarrollo Infantil de las áreas urbana y rural del  municipio de Paz de Ariporo en el periodo 2012-2015. (1 actividad por año)por año)</t>
  </si>
  <si>
    <t>• Implementar 10 Estrategias de IEC a las gestantes, padres y cuidadores en  promoción a los servicios de salud bucal en menores de un año, prevención de la preclampsia en gestantes, promoción de derechos y deberes, factores protectores para la salud bucal y resaltar la importancia del cuidado del sexto molar en el municipio de Paz de Ariporo para el periodo 2012-2015.</t>
  </si>
  <si>
    <t>• Implementar, socializar y realizar seguimiento al plan de seguridad alimentaria y nutricional aprobado en la vigencia anterior en el municipio de Paz de Ariporo.</t>
  </si>
  <si>
    <t>• 1200  núcleos familiares con niños menores de 5 años capacitados en la estrategia vacunación sin Barreras.</t>
  </si>
  <si>
    <t>• Desarrollar acciones del programa Plan Ampliado de Inmunizaciones (Jornadas de vacunación, censo, entrega de insumos, monitoreo rápido de cobertura, etc.)</t>
  </si>
  <si>
    <t xml:space="preserve">• Realizar canalización y seguimiento de 400 gestantes por año para que acudan a los servicios de salud (Control prenatal, exámenes de laboratorio de primer y segundo nivel, ecografías, esquemas de vacunación completos, canalización al control prenatal, clasificación del riesgo - CLAP y canalización al parto institucional para atención por personal idóneo) y sean beneficiadas con complementos nutricionales en el periodo 2012-2015. </t>
  </si>
  <si>
    <t>• Capacitación para la atención del parto no institucional y fortalecimiento de la estrategia para identificación de las gestantes de alto riesgo y su remisión para parto institucional para el 100% de las parteras del municipio de Paz de Ariporo. (1 actividad al año)</t>
  </si>
  <si>
    <t>• Una jornada anual de Capacitación al personal de salud de cada IPS presente en el Municipio por año para el desarrollo de actividades de atención integral materno infantil, atención al control prenatal, parto y postparto, emergencias obstétricas e interrupción voluntaria del embarazo.</t>
  </si>
  <si>
    <t>• Implementación de 1 red social para la información y comunicación de la importancia de la atención del parto institucional, de la lactancia materna exclusiva y complementaria, cuidados del recién nacido y promoción de los derechos y deberes en las mujeres gestantes del área urbana y rural y resguardo indígena del municipio de Paz de Ariporo en el periodo 2012-2015.</t>
  </si>
  <si>
    <t xml:space="preserve">• Anualmente Implementar una estrategia IEC para promocionar la toma de citología cervicouterina y autoexamen de seno a las mujeres del Municipio de Paz de Ariporo. (incluyendo en la estrategia el seguimiento al diagnóstico y tratamiento de cáncer de cuello uterino y cáncer de mama). </t>
  </si>
  <si>
    <t>• Coordinar con las EPS e IPS y secretaría de Salud Departamental Jornadas de asesoría y toma de citologías.</t>
  </si>
  <si>
    <t>• Implementar un programa por año de educación sexual para los adolescentes que asisten a las Instituciones educativas del Municipio de Paz de Ariporo.</t>
  </si>
  <si>
    <t>• 1 Acompañamiento anual para la continuidad del programa “servicios amigables para jóvenes y adolescentes” fortaleciendo la sana sexualidad en las IPS´s presentes en el Municipio para el periodo 2012-2015.</t>
  </si>
  <si>
    <t>• 36 Acciones de demanda inducida para promoción, utilización y entrega de métodos de planificación familiar, eliminación de barreras, teniendo en cuenta el enfoque diferencial, en coordinación con las EPS e IPS presentes en el Municipio.</t>
  </si>
  <si>
    <t>• Implementar una estrategia anual de identificación de poblaciones vulnerables, inducción a la demanda hacia los servicios de tamizaje, deteccción y tratamiento de los riesgos y daños en salud sexual y reproductiva para el período 2012 - 2015 e IEC para la promoción y prevención de enfermedades de transmisión sexual.</t>
  </si>
  <si>
    <t>• Coordinar con las EPS e IPS y secretaría de Salud Departamental 2 Jornadas de asesoría y toma de pruebas de Infecciones de transmisión sexual - ITS incluido el VIH/SIDA fomentando el uso de métodos anticonceptivos para el hombre.</t>
  </si>
  <si>
    <t>• Contribuir a través de 8 acciones en la implementación del plan de respuesta intersectorial VIH/SIDA.</t>
  </si>
  <si>
    <t>• Cuatro estrategias de IEC en el cuatrienio para la promoción del buen trato, derechos de la infancia, prevención del maltrato infantil, abuso sexual, violencia intrafamiliar, trastornos mentales, alimenticios, y consumo de sustancias psicoactivas; dirigidas a población y mujeres múltiplemente excluidas de Paz de Ariporo en el periodo 2012-2015.</t>
  </si>
  <si>
    <t>• 1 Capacitación anual al personal de salud de las IPS, consultorios y Red del Buen Trato, y Consejo de política social del municipio de Paz de Ariporo para la detección temprana de trastornos mentales, trastornos alimenticios, la atención de pacientes en crisis psicológica y psiquiátrica, convivencia ciudadana, buen trato, valores éticos, identificación de los factores de riesgo de violencia intrafamiliar, maltrato infantil, abuso sexual, consumo de sustancias, intentos suicidas y suicidio consumado</t>
  </si>
  <si>
    <t>• Realizar un tamizaje en salud mental para detección temprana, canalización, seguimiento de los factores de riesgo protectores y rehabilitación comunitaria.</t>
  </si>
  <si>
    <t>• Fortalecimiento de las acciones de detección de sustancias psicoactivas y manejo del abuso sexual.</t>
  </si>
  <si>
    <t>• Apoyo y acompañamiento a las actividades que desarrolle la Red del Buen Trato.</t>
  </si>
  <si>
    <t xml:space="preserve">• Promover el desarrollo de acciones continuas de tamizaje de los factores de riesgo para las enfermedades crónicas no transmisibles en las IPS del municipio de Paz de Ariporo en el periodo 2012-2015.  </t>
  </si>
  <si>
    <t>• Desarrollo de 1 Estrategia anual de Instituciones Educativas, espacios de trabajo y espacios públicos libres de humo.</t>
  </si>
  <si>
    <t>• Promover y capacitar en estilos de dieta saludable en el 70% de comedores y restaurantes públicos y de las empresas e instituciones de trabajo durante el cuatrienio.</t>
  </si>
  <si>
    <t>• Promover 1 acción anual de sensibilización e información a la comunidad para la prevención de accidentes por envenenamiento en el hogar, la prevención de la contaminación de alimentos y la disposición adecuada de residuos sólidos.</t>
  </si>
  <si>
    <t xml:space="preserve">• Capacitar en 1 jornada de educación para la prevención de agresiones por animal, accidente ofídico y lonómico, en los grados noveno, décimo y undécimo de un colegio del municipio de Paz de Ariporo, al año. </t>
  </si>
  <si>
    <t>• Mantener la vigilancia en Salud Pública conforme a la normatividad vigente (SIVIGILA)</t>
  </si>
  <si>
    <t>• Mantener la vigilancia e implementar acciones inmediatas al 100% ante la ocurrencia de brotes o epidemias de los eventos de salud pública que se presenten en el Municipio durante el cuatrienio.</t>
  </si>
  <si>
    <t>• Un plan decenal de salud pública para el municipio de Paz de Ariporo, formulado, concertado, aprobado  e implementado según  vigencia 2012-2015, teniendo en cuenta el enfoque diferencial, poblacional y de determinantes, en el año 2013.</t>
  </si>
  <si>
    <t>• Apoyar la Implementación de la estrategia nacional de cero a siempre.</t>
  </si>
  <si>
    <t>• Desarrollar un programa anual de Escuela de Padres orientado a beneficiarios de las ludotecas municipales.</t>
  </si>
  <si>
    <t>• Realizar en el cuatrienio un diagnóstico y caracterización de la línea base de NNA del  municipio.</t>
  </si>
  <si>
    <t>• Elaborar y Adoptar la política de infancia y adolescencia Paz de Ariporo 2012-2015 aprobada y articulada con plan de desarrollo.</t>
  </si>
  <si>
    <t>• Realizar 1 Campaña anual promoción y protección de los derechos de los niños y niñas del municipio.</t>
  </si>
  <si>
    <t>• Desde el primer año conformar la Mesa Técnica y/o Comisión Intersectorial Municipal para la Primera Infancia.</t>
  </si>
  <si>
    <t>• Gestionar la construcción, dotación y puesta en funcionamiento de  un Centro de Desarrollo Infantil durante el cuatrienio.</t>
  </si>
  <si>
    <t>• Anualmente fortalecer el programa "Generaciones con Bienestar" en concordancia con los lineamientos del ICBF.</t>
  </si>
  <si>
    <t>• Programa de asistencia a la orientación, vocación y proyecto de vida de los adolescentes del municipio.</t>
  </si>
  <si>
    <t>• Apoyar la elección del Consejo Municipal de Juventudes.</t>
  </si>
  <si>
    <t>• Elaborar y socializar la política pública de juventudes.</t>
  </si>
  <si>
    <t>• Durante el cuatrienio desarrollar un evento para fortalecer iniciativas de redes de información y comunicación juvenil.</t>
  </si>
  <si>
    <t>• Desarrollar 2 programas durante el cuatrienio para fortalecer iniciativas productivas de jóvenes emprendedores del Municipio.</t>
  </si>
  <si>
    <t>• Realizar la  caracterización e implementar un sistema de Información del adulto mayor del Municipio.</t>
  </si>
  <si>
    <t>• En el cuatrienio realizar un mantenimiento, adecuación o construcción en el centro de bienestar o centro de vida para beneficiar al adulto mayor del municipio.</t>
  </si>
  <si>
    <t>• Garantizar el cuido y la atención integral de los adultos mayores beneficiarios del centro de bienestar hogar mi ranchito, y desarrollar un programa anual de atención social en el centro día.</t>
  </si>
  <si>
    <t>• En el periodo de gobierno elaborar la política pública municipal del Adulto Mayor.</t>
  </si>
  <si>
    <t>Superación de la Pobreza de las Familias y Atención a las Mujeres del Municipio</t>
  </si>
  <si>
    <t>• Para el cuatrienio ampliar cobertura en un 4% a menores entre 0 y 7 años que no tienen registro civil, niños entre 7 y 18 años que no tienen tarjeta de identidad, y las personas mayores de 18 años tienen cédula o contraseña certificada que son beneficiarios de la estrategia unidos del municipio.</t>
  </si>
  <si>
    <t>• Al finalizar el periodo ampliar la cobertura de un 10% de los hombres entre 18 y 50 años que no tienen libreta militar y que son beneficiarios de la estrategia unidos.</t>
  </si>
  <si>
    <t>• En el cuatrienio el 100% de las familias estrategia unidos incluidas en el SISBEN y que tiene registrada la información personal de cada uno de sus miembros.</t>
  </si>
  <si>
    <t>• Incrementar un 2% Los niños y niñas menores de 5 años vinculados con el programa Red Unidos para ser atendidos con algún programa de atención integral en cuidado, nutrición y educación inicial.</t>
  </si>
  <si>
    <t>• Cada año Incrementar el acceso en un 1% de Los menores en edad escolar (desde los 5 hasta los 17 años), que no hayan terminado el ciclo básico (hasta 9º grado) y que son beneficiarios del programa Red Unidos.</t>
  </si>
  <si>
    <t>• En el cuatrienio gestionar  programas de formación para el trabajo dentro del municipio dirigida a la población vinculada a la Estrategia Red Unidos.</t>
  </si>
  <si>
    <t>• Realizar un convenio para la operación y funcionamiento del programa más familias en acción durante el cuatrienio, conforme a los lineamientos del DPS.</t>
  </si>
  <si>
    <t>• Realizar un encuentro anual de madres titulares beneficiarias del programa más familias en acción.</t>
  </si>
  <si>
    <t>• Garantizar la participación a un encuentro anual departamental de madres líderes del programa más familias en acción.</t>
  </si>
  <si>
    <t>• Realizar un programa de registro a beneficiarios de más familias en acción.</t>
  </si>
  <si>
    <t>• Desarrollar un programa de bancarización a través de la promoción de la banca comunal orientado a la población inmersa en la Estrategia Unidos.</t>
  </si>
  <si>
    <t>Prevención y erradicación del trabajo infantil y sus peores formas.</t>
  </si>
  <si>
    <t>• Realizar la identificación, caracterización y seguimiento a la población víctima del trabajo infantil, sus peores formas y del joven trabajador en el municipio de Paz de Ariporo.</t>
  </si>
  <si>
    <t>• Para la vigencia del actual gobierno definir e implementar una estrategia para Prevenir y Erradicar las Peores Formas de Trabajo Infantil y Proteger al Joven Trabajador, en el marco de la normatividad vigente.</t>
  </si>
  <si>
    <t>• Para el último año del actual gobierno, garantizar la asistencia y permanencia educativa del 10% de los NNA identificados en las peores formas de trabajo infantil, con especial atención a los beneficiarios del programa Red Unidos.</t>
  </si>
  <si>
    <t>Atención a la mujer y la familia en equidad de género.</t>
  </si>
  <si>
    <t>• Desarrollar un evento anual sobre derechos, deberes, equidad de género y la prevención de la violencia intrafamiliar.</t>
  </si>
  <si>
    <t>• Elaborar la política municipal de La Mujer.</t>
  </si>
  <si>
    <t>• Crear y apoyar los comités de Familia y La Mujer pazariporeña.</t>
  </si>
  <si>
    <t>• Organizar un evento al año para la promoción de proyectos productivos de las mujeres del municipio</t>
  </si>
  <si>
    <t>• Implementar y desarrollar un programa anual que incluya actividades ocupacionales,  culturales y  recreativas para los discapacitados.</t>
  </si>
  <si>
    <t>• En el cuatrienio beneficiar al 10% de discapacitados que se encuentren en condiciones de alta vulnerabilidad con la entrega de  ayudas técnicas.</t>
  </si>
  <si>
    <t>• En el segundo año de gobierno elaborar la política pública municipal de discapacidad.</t>
  </si>
  <si>
    <t>• Durante el cuatrienio realizar la obra de terminación y puesta en marcha del palacio municipal.</t>
  </si>
  <si>
    <t>• Construcción de cuatro parques recreativos dispuestos para la población de NNA del municipio en el periodo del actual Gobierno.</t>
  </si>
  <si>
    <t>• Construir 600 m2 de andenes para el área urbana del municipio.</t>
  </si>
  <si>
    <t>• Realizar diseño, adecuación, mantenimiento y/o construcción al equipamiento municipal cada año.</t>
  </si>
  <si>
    <t>Infraestructura Vial</t>
  </si>
  <si>
    <t>• Durante el gobierno se pavimentan 5 Kilómetros de vías urbanas orientadas a la interconexión de los barrios del municipio.</t>
  </si>
  <si>
    <t>• Realizar el mantenimiento, conservación y optimización de 20 km de las vías urbanas del municipio.</t>
  </si>
  <si>
    <t>• Realizar construcción, mantenimiento, conservación y/o optimización de 100 km de las vías terciarias del municipio.</t>
  </si>
  <si>
    <t>• Realizar la construcción de  20 obras de arte en las vías rurales del municipio.</t>
  </si>
  <si>
    <t>VIVIENDA</t>
  </si>
  <si>
    <t>Servicios Públicos Domiciliarios para beneficio de la Comunidad</t>
  </si>
  <si>
    <t>• Durante este gobierno se realiza una obra de intervención para la protección de las quebradas La Motuz y Agua Blanca que surte el acueducto municipal.</t>
  </si>
  <si>
    <t>• Para la vigencia de este gobierno se realiza el estudio, diseño y construcción de un paso de la línea de conducción del rio Ariporo.</t>
  </si>
  <si>
    <t>• Terminar La Planta de Tratamiento de Agua Potable área urbana del municipio de Paz de Ariporo con apoyo de la gobernación y/o el  Ministerio  del Ambiente y Desarrollo Sostenible.</t>
  </si>
  <si>
    <t>• En los cuatro años, ampliación en un 1% de las redes del sistema de acueducto del municipio de Paz de Ariporo.</t>
  </si>
  <si>
    <t>• Construcción de 2 sistemas de acueducto veredales que garanticen la ampliación de cobertura y accesos a agua potable a la población rural del municipio durante los 4 años de gobierno.</t>
  </si>
  <si>
    <t>• En el segundo año elaboración del plan maestro de acueducto del municipio de Paz de Ariporo.</t>
  </si>
  <si>
    <t>• Implementación de un programa de reducción del consumo del recurso hídrico en el municipio.</t>
  </si>
  <si>
    <t>• En el segundo año Instalar un sistema de macro medidores en la red de distribución del acueducto urbano del municipio.</t>
  </si>
  <si>
    <t>• Construir, ampliar y optimizar los sistemas de acueducto del sector rural en un 2%.</t>
  </si>
  <si>
    <t>• En el cuatrienio construir la planta de tratamiento de aguas residuales para el área urbana del municipio de paz de Ariporo en apoyo de la Gobernación y el Ministerio de Vivienda Ciudad y Territorio</t>
  </si>
  <si>
    <t>• Ampliar y optimizar el sistema de alcantarillado del municipio de Paz de Ariporo en un 2% a lo largo del periodo de gobierno.</t>
  </si>
  <si>
    <t>• En el segundo año realizar los estudios y diseños para la terminación del sistema de alcantarillado pluvial.</t>
  </si>
  <si>
    <t>• En la vigencia de este gobierno compra y legalización de 6 hectáreas en  predios del municipio de paz de Ariporo para la recolección y transporte de aguas lluvias.</t>
  </si>
  <si>
    <t>• En el segundo año elaboración del plan maestro de Alcantarillado 2012-2042 del municipio.</t>
  </si>
  <si>
    <t>• Construir, ampliar y optimizar los sistemas de saneamiento básico del sector rural en un 2%.</t>
  </si>
  <si>
    <t>• Construcción de 300 unidades sanitarias en el área rural del Municipio de Paz de Ariporo.</t>
  </si>
  <si>
    <t>• En el cuatrienio adecuar y poner en funcionamiento el centro de residuos sólidos municipal.</t>
  </si>
  <si>
    <t>• Ampliar el parque automotor en un vehículo para aumentar la frecuencia de recolección en el primer año.</t>
  </si>
  <si>
    <t>Subsidio a los Servicios de Acueducto, Alcantarillado y Aseo</t>
  </si>
  <si>
    <t>• Garantizar el Subsidio del Fondo de Solidaridad y Redistribución del Ingreso Acueducto, Alcantarillado y Aseo para los 4 años de gobierno.</t>
  </si>
  <si>
    <t>• En el cuatrienio realizar la ampliación de 20 kilómetros de las Redes Eléctricas del área rural del municipio en convenio con la gobernación.</t>
  </si>
  <si>
    <t>• En el cuatrienio ampliar las redes eléctricas en 2 Km del área urbana del Municipio.</t>
  </si>
  <si>
    <t>• Realizar el mantenimiento, optimización y adecuación anual al sistema de alumbrado público del Municipio.</t>
  </si>
  <si>
    <t>• Instalar 5 unidades de Sistemas alternos de Energía Eléctrica en el área rural del Municipio.</t>
  </si>
  <si>
    <t xml:space="preserve">• Mantener el Servicio de Energía eléctrica a zonas no interconectadas del Municipio. </t>
  </si>
  <si>
    <t>AMBIENTAL</t>
  </si>
  <si>
    <t>AGROPECUARIO</t>
  </si>
  <si>
    <t>• Realizar la ampliación en 10 has de cultivos de plátano, a través de técnicas de manejo eficiente.</t>
  </si>
  <si>
    <t>• Realizar la Implementación de 10 biodigestores que contribuyan a la generación de abonos orgánicos para pequeños cultivos, huertas caceras y la producción de fuentes alternativas de energía.</t>
  </si>
  <si>
    <t>• A partir del segundo año de gobierno Implementar  240 huertas caseras urbanas como alternativa de seguridad alimentaria.</t>
  </si>
  <si>
    <t>• Establecimiento de 10 hectáreas de cacao para beneficiar a pequeños y medianos productores.</t>
  </si>
  <si>
    <t>• Implementar un programa de asistencia técnica para mejorar la calidad, productividad y rentabilidad del sector agropecuario del municipio.</t>
  </si>
  <si>
    <t>• Para el cuatrienio realizar la implementación y operación de la planta de beneficio animal del municipio.</t>
  </si>
  <si>
    <t>Veredas caracterizadas</t>
  </si>
  <si>
    <r>
      <rPr>
        <sz val="7"/>
        <rFont val="Times New Roman"/>
        <family val="1"/>
      </rPr>
      <t xml:space="preserve"> </t>
    </r>
    <r>
      <rPr>
        <sz val="12"/>
        <rFont val="Century Gothic"/>
        <family val="2"/>
      </rPr>
      <t>Identificar los sistemas productivos agropecuarios en 15 veredas del municipio de Paz de Ariporo.</t>
    </r>
  </si>
  <si>
    <t>• A partir del primer año fortalecer el Consejo Municipal de Desarrollo Rural fomentando la participación de la mujer para que contribuya al desarrollo sostenible del área rural del municipio.</t>
  </si>
  <si>
    <t>Planta de Beneficio animal funcionando</t>
  </si>
  <si>
    <t>• Cada año realizar cobertura en vacunación de enfermedades de control oficial al sector pecuario del municipio.</t>
  </si>
  <si>
    <t>• En convenio con la gobernación implementar un programa  de mejoramiento genético en la ganadería del municipio, mediante inseminación artificial dirigido a 150 pequeños ganaderos del municipio.</t>
  </si>
  <si>
    <t>• Con apoyo de la empresa privada, implementar un programa de producción bovina sostenible que beneficie a 15 fincas ganaderas del municipio.</t>
  </si>
  <si>
    <t>• Desarrollar en el cuatrienio un programa de fomento y apoyo a proyectos pecuarios con especies menores para pequeños y medianos productores y productoras del municipio.</t>
  </si>
  <si>
    <t>• Durante los 4 años establecer un banco de proteínas con leguminosas nativas en 10 fincas de la sabana inundable.</t>
  </si>
  <si>
    <t>Fincas beneficiadas</t>
  </si>
  <si>
    <t>APOYO A LA VACUNACIÓN PARA LA PREVENCIÓN DE AFTOSA, TBC BOVINA  Y BRUCELOSIS, Y PRUEBAS DIAGNÓSTICAS EN BRUCELOSIS Y TBC BOVINA.</t>
  </si>
  <si>
    <t>• Apoyo a la creación y asistencia de 5 pequeñas o medianas empresas del municipio durante el actual gobierno.</t>
  </si>
  <si>
    <t>• A partir del segundo año desarrollar un programa de emprendimiento empresarial dirigido a nuevos empresarios y empresarias del municipio.</t>
  </si>
  <si>
    <t>• Desarrollar cada año una feria comercial municipal dirigida a productores, comerciantes y empresarios del municipio.</t>
  </si>
  <si>
    <t>• 10 Pymes y MyPimes se capacitan para ofertar productos y servicios al sector minero energético.</t>
  </si>
  <si>
    <t>• En cooperación con la empresa privada conformación de 10 bancos comunales en el cuatrienio dirigidos a juntas de acción comunal del Municipio.</t>
  </si>
  <si>
    <t>• Establecer la ruta turística del Municipio</t>
  </si>
  <si>
    <t>Ruta turística del Municipio establecida</t>
  </si>
  <si>
    <t xml:space="preserve">• Realizar el diseño, creación y promoción de un Documental Paz de Ariporo Turístico, orientado a promocionar la oferta turística municipal. </t>
  </si>
  <si>
    <t>• Para el tercer año de gobierno crear un calendario turístico y folclórico para la promoción del arte y la cultura del municipio.</t>
  </si>
  <si>
    <t>Calendario Realizado</t>
  </si>
  <si>
    <t>JUSTICIA, CONVIVENCIA Y SEGURIDAD CIUDADANA</t>
  </si>
  <si>
    <t>Justicia y Seguridad Ciudadana</t>
  </si>
  <si>
    <t>• Socializar e Implementar el Plan Integral de Convivencia y Seguridad Ciudadana</t>
  </si>
  <si>
    <t>• Reducir en un 10% anual los delitos de mayor impacto en área rural y urbana de municipio</t>
  </si>
  <si>
    <t xml:space="preserve">• Realizar la dotación de equipos, raciones, adecuación y/o mantenimiento de cuarteles y otras instalaciones,  suministro de combustible, mantenimiento de vehículos y servicios personales a los organismos de seguridad que hacen presencia en el municipio. </t>
  </si>
  <si>
    <t>• En acompañamiento de los organismos de seguridad e instituciones de justicia realizar una campaña anual para la reducción de los factores de riesgo como uso ilegal de armas, accidentalidad vial, consumo de alcohol, drogas y reducción del uso de la pólvora en municipio.</t>
  </si>
  <si>
    <t>• Creación y puesta en funcionamiento del Sistema de Información para el registro control y seguimiento a la información de violencia y delincuencia al interior del municipio durante el presente gobierno.</t>
  </si>
  <si>
    <t>• Elaboración y ajuste al plan de convivencia ciudadana dirigido a la población urbana y rural del Municipio.</t>
  </si>
  <si>
    <t>Hogar de paso establecido</t>
  </si>
  <si>
    <t>PREVENCIÓN Y ATENCIÓN DE DESASTRES</t>
  </si>
  <si>
    <t>• Para cada año de gobierno se activara el CMGR constituido por órganos municipales en procura de prevenir desastres.</t>
  </si>
  <si>
    <t>• Para el cuatrienio, elaboración del documento Plan Municipal de Gestión del Riesgo y socializado con los ciudadanos.</t>
  </si>
  <si>
    <t>• Para la vigencia del actual gobierno, desarrollo de una Estrategia de respuesta ante emergencias y desastres y socialización con la comunidad.</t>
  </si>
  <si>
    <t>• Elaboración del Plan comunitario para la gestión del riesgo orientado a las comunidades de área rural y urbana del municipio para el actual gobierno.</t>
  </si>
  <si>
    <t>• Constitución del fondo Municipal de Gestión del riesgo orientado a atender situaciones de emergencias y desastres de la comunidad reconocida como afectada.</t>
  </si>
  <si>
    <t>• Inclusión en el PBOT la caracterización y mapeo de áreas de alto riesgo, zonas vulnerables, tipo de amenaza y población afectada del municipio.</t>
  </si>
  <si>
    <t>• Implementar un Sistema de Alerta Temprana, producido y reconocido por la población urbana y rural de Municipio para la atención de emergencias y desastres</t>
  </si>
  <si>
    <t>• Programa de capacitación para líderes de las comunidades en atención y prevención de emergencias y desastres.</t>
  </si>
  <si>
    <t>• Programa para la creación y entrenamiento de capacidades locales con la población del municipio en los próximos 4 años.</t>
  </si>
  <si>
    <t>• Capacitar al menos una vez en este gobierno a actores comunales del área rural y urbana en Primeros Auxilios.</t>
  </si>
  <si>
    <t>• Adecuación, mantenimiento y/o construcción de las sedes para organismos de socorro: Bomberos y Defensa Civil del municipio durante los 4 años de gobierno.</t>
  </si>
  <si>
    <t>• Durante el cuatrienio realizar las dotaciones de equipos, elementos y transporte a los organismos de socorro del municipio necesarios para la atención de emergencias y desastres.</t>
  </si>
  <si>
    <t>• Realizar la entrega de Ayudas Humanitarias a la población afectada por fenómenos naturales y/o antrópicos</t>
  </si>
  <si>
    <t xml:space="preserve">DESARROLLO COMUNITARIO </t>
  </si>
  <si>
    <t>Desarrollo Comunitario y Atención Ciudadana</t>
  </si>
  <si>
    <t>Participación Comunitaria de Orden y Progreso</t>
  </si>
  <si>
    <t>• Cada año, un  programa de apoyo para atender la población víctima del conflicto y participantes, con enfoque de género, para garantizar el restablecimiento de sus derechos.</t>
  </si>
  <si>
    <t xml:space="preserve">• Un programa de apoyo y acompañamiento permanente a las juntas de acción comunal y a veedurías ciudadanas del municipio. </t>
  </si>
  <si>
    <t>• Un programa de apoyo anual dirigido a la atención de la población indígena del municipio para los 4 años de Gobierno.</t>
  </si>
  <si>
    <t>FORTALECIMIENTO INSTITUCIONAL</t>
  </si>
  <si>
    <t>APOYO INTEGRAL AL ADULTO MAYOR DEL MUNICIPIO DE PAZ DE ARIPORO</t>
  </si>
  <si>
    <t>ATENCIÓN A LA MUJER Y LA FAMILIA</t>
  </si>
  <si>
    <t>m2 de andenes construidos</t>
  </si>
  <si>
    <t>Unidades de sistemas alternos instalados</t>
  </si>
  <si>
    <t>Evento anual</t>
  </si>
  <si>
    <t>Comités de Familia y Mujer creados y apoyados</t>
  </si>
  <si>
    <t>Evento de promooción de proyectos productivos</t>
  </si>
  <si>
    <t>Estudios, Diseños, Construcción, ampliación y/o mantenimiento al Sistema de Alcantarillado Sanitario y Pluvial.</t>
  </si>
  <si>
    <t>Estudios, Diseños, Construcción, ampliación y/o mantenimiento al Sistema de Acueducto del Municipio de Paz de Ariporo.</t>
  </si>
  <si>
    <t>Proyecto Adecuación y Operación de la Planta de Tratamiento de Residuos solidos</t>
  </si>
  <si>
    <t>Proyecto Ampliación del Parque Automotor</t>
  </si>
  <si>
    <t>Estudios, Diseños Construcción, conservación y/o mantenimiento   de vías del Municipio de Paz de Ariporov</t>
  </si>
  <si>
    <t>Estudios, diseños Construcción, mantenimiento y/o adecuación del equipameniento municipal.</t>
  </si>
  <si>
    <t>Subsidio del Fondo de Solidaridad y Redistribución del Ingreso para Acueducto, Alcantarillado y Aseo.</t>
  </si>
  <si>
    <t>_</t>
  </si>
  <si>
    <t>Puntos Vive Digital funcionando</t>
  </si>
  <si>
    <t>Corredor de internet gratuito instalado</t>
  </si>
  <si>
    <t xml:space="preserve"> identificación, caracterización y seguimiento a la población víctima del trabajo infantil, sus peores formas y del joven trabajador </t>
  </si>
  <si>
    <t>Porcentaje de asistencia y permanencia educativa  de los NNA identificados en las peores formas de trabajo infantil, con especial atención a los beneficiarios del programa Red Unidos.</t>
  </si>
  <si>
    <t>Mantenimiento y adecuación realizado.</t>
  </si>
  <si>
    <t>Servicio eléctrico en ZNI funcionando</t>
  </si>
  <si>
    <t>Ganaderos beneficiados</t>
  </si>
  <si>
    <t>Numero de Programas Implementados</t>
  </si>
  <si>
    <t>Cobertura en vacunación realizada</t>
  </si>
  <si>
    <t>Numero de Pymes y Mypimes Capacitados</t>
  </si>
  <si>
    <t>Sedes Construidas y / o mantenidas</t>
  </si>
  <si>
    <t>BIENESTAR SOCIAL</t>
  </si>
  <si>
    <t>OBRAS</t>
  </si>
  <si>
    <t>AGRICULTURA</t>
  </si>
  <si>
    <t>GOBIERNO</t>
  </si>
  <si>
    <t>TESORERÍA</t>
  </si>
  <si>
    <t>En cooperación con el Departamento, durante los dos primeros años asistir 7000 NNA y para 2014 y 2015 beneficiar anualmente a 1000 NNA en alimentación escolar.</t>
  </si>
  <si>
    <t>|</t>
  </si>
  <si>
    <t>Educación y Comunicación Ambiental</t>
  </si>
  <si>
    <t>Fortalecimiento y mantenimiento del Comité Interinstitucional de Educación Ambiental CIDEA</t>
  </si>
  <si>
    <t>Apoyo anual para la implementación de Proyectos Ambientales Escolares PRAE en tres (3) Instituciones Educativas</t>
  </si>
  <si>
    <t>Formular e implementar un Proyecto Ciudadano de Educación Ambiental PROCEDAS</t>
  </si>
  <si>
    <t>Desarrollar un proceso anual de formación-capacitación a la comunidad en los ejes agua, biodiversidad y cambio climático como apoyo al proceso de cultura ambiental.</t>
  </si>
  <si>
    <t>Implementar la estrategia Plan Verano e Invierno Ambiental.</t>
  </si>
  <si>
    <t>Implementar acciones de divulgación y comunicación como estrategia de Educación Ambiental.</t>
  </si>
  <si>
    <t xml:space="preserve">Número de Instituciones apoyadas para la implementación de PRAE </t>
  </si>
  <si>
    <t>Proyecto PROCEDAS formulado e implementado</t>
  </si>
  <si>
    <t>Proceso de formación-capacitación desarrollado a la comunidad en los ejes agua, biodiversidad y cambio climático como apoyo al proceso de cultura ambiental.</t>
  </si>
  <si>
    <t>Estrategia Plan verano e Invierno ambiental implementada</t>
  </si>
  <si>
    <t>Número de Acciones de divulgación y comunicación ambiental implementadas.</t>
  </si>
  <si>
    <t>Comité CIDEA fortalecido y mantenido</t>
  </si>
  <si>
    <t>IMPLEMENTACIÓN Y FORTALECIMIENTO DEL PROGRAMA EDUCACIÓN Y COMUNICACIÓN AMBIENTAL</t>
  </si>
  <si>
    <t>AGRICULTURA, GANADERÍA Y MEDIO AMBIENTE</t>
  </si>
  <si>
    <t>AGRICULTURAAGRICULTURA, GANADERÍA Y MEDIO AMBIENTE</t>
  </si>
  <si>
    <t>Planeación y Gestión del riesgo</t>
  </si>
  <si>
    <t>Número de unidades sanitarias construidas en el área rural.</t>
  </si>
  <si>
    <t>Obras de Intervención realizadas a las  quebradas la Motuz y Agua Blanca.</t>
  </si>
  <si>
    <t>Nuevos Km de redes de acueductos construidos</t>
  </si>
  <si>
    <t>Plan Maestro de Acueducto elaborado.</t>
  </si>
  <si>
    <t>Programa de reducción del consumo del Recurso Hídrico implementado.</t>
  </si>
  <si>
    <t>Sistemas de acueducto del sector rural ampliados y /o optimizados</t>
  </si>
  <si>
    <t>Número total de poblacion en extrema pobresa que es identificada</t>
  </si>
  <si>
    <t>Número de Hombres identificados en red juntos que reciben su libreta militar</t>
  </si>
  <si>
    <t>Número de Programas gestionados / Año.</t>
  </si>
  <si>
    <t>Logro 2014</t>
  </si>
  <si>
    <t>Desarrollar dos acciones de fortalecimiento en el marco de las jornadas de la ciencia en las instituciones educativas del Municipio.</t>
  </si>
  <si>
    <t>Creación y acompañamiento del Consejo Municipal de Ciencia, Tecnología e Innovación durante los cuatro años de gobierno, para la promoción de la ciencia, tecnología e innovación en los estudiantes del municipio.</t>
  </si>
  <si>
    <t xml:space="preserve">A través de acciones de gestión lograr que el departamento de Casanare cada año realice programas de alfabetización y educación para jóvenes en extra edad y adultos del Municipio. </t>
  </si>
  <si>
    <t>Número de acciones de fortalecimiento en las jornadas de la ciencia.</t>
  </si>
  <si>
    <t>Acuerdo Municipal de creación Y  del Concejo de Ciencia, tecnología  e innovación y concejo funcionando.</t>
  </si>
  <si>
    <t>Número de programas de alfabetización y educación realizados.</t>
  </si>
  <si>
    <t xml:space="preserve">Realizar un convenio interinstitucional con el ministerio de las tecnologías y las comunicaciones y la empresa privada para la instalación y conexión de internet con fibra </t>
  </si>
  <si>
    <t>Número de Convenios Firmados para el servicio de internet con Fibra Óptica.</t>
  </si>
  <si>
    <t xml:space="preserve">• Realizar un Convenio anual para garantizar la permanencia de los adultos mayores beneficiarios del hogar mi ranchito. </t>
  </si>
  <si>
    <t xml:space="preserve">Número de Convenios realizados para garantizar la permanencia de los adultos mayores beneficiarios del hogar mi ranchito. </t>
  </si>
  <si>
    <t>Número de programas desarrollados para la atención social del adulto mayor / año</t>
  </si>
  <si>
    <t>Política Pública del adulto mayor elaborada y adoptada</t>
  </si>
  <si>
    <t>Política Municipal de la Mujer</t>
  </si>
  <si>
    <t>• Caracterizar y carnetizar el 90% de la población discapacitada del Municipio de Paz de Ariporo</t>
  </si>
  <si>
    <t>• En el cuatrienio y en acompañamiento con el departamento construir, dotar y poner en funcionamiento el centro de discapacidad para fortalecer la inclusión social del discapacitado.</t>
  </si>
  <si>
    <t>Porcentaje de población discapacitada caracterizada y carnet</t>
  </si>
  <si>
    <t>Número de discapacitados atendidos anualmente</t>
  </si>
  <si>
    <t>Pública municipal de discapacidad elaborada.</t>
  </si>
  <si>
    <t>1Centro de Discapacidad construido, dotado y en funcionamiento.</t>
  </si>
  <si>
    <t>• En el cuatrienio realizar diseño, construcción y puesta en funcionamiento de la nueva planta de beneficio animal.</t>
  </si>
  <si>
    <t xml:space="preserve">• Al finalizar periodo de gobierno, realizar estudios y diseños del Museo de Historia y Artesano Llanero del Municipio. </t>
  </si>
  <si>
    <t>• Realizar los estudios y diseños para el establecimiento de una ciclo ruta ecológica dirigida a toda la población urbana del municipio de Paz de Ariporo.</t>
  </si>
  <si>
    <t>Planta de beneficio animal diseñada, construida y puesta en funcionamiento</t>
  </si>
  <si>
    <t>Estudios y diseños del Museo de Historia y Artesano Llanero</t>
  </si>
  <si>
    <t>Estudios y Diseños de ciclo ruta ecológica para la población del área urbana.</t>
  </si>
  <si>
    <t>Kilometros de pavimento mejorados el área Urbana.</t>
  </si>
  <si>
    <t>Km de vías terciarias mejoradas mediante construcción, mantenimiento, conservación y /o optimización.</t>
  </si>
  <si>
    <t>Numero de Obras de arte  Construidas.</t>
  </si>
  <si>
    <t>Estudios y diseños para la terminación del sistema de alcantarillado pluvial.</t>
  </si>
  <si>
    <t>Plan Maestro de Alcantarillado elaborado</t>
  </si>
  <si>
    <t>% de ampliación de los Sistemas de saneamiento básico del sector rural.</t>
  </si>
  <si>
    <t>Número de meses pagados a la ESP para el subsidio de AAA /año</t>
  </si>
  <si>
    <t>Kilometros de Redes Electricas ampliados</t>
  </si>
  <si>
    <t>En el periodo de gobierno adquirir 200 hectáreas en predios estratégicos para reservas de fuentes abastecedoras del recurso hídrico.</t>
  </si>
  <si>
    <t>Durante el presente gobierno, desarrollar un programa de protección a la microcuenca la motuz abastecedora del acueducto urbano del Municipio.</t>
  </si>
  <si>
    <t>Para el tercer año de gobierno realizar al menos un proyecto registrado en el plan integral de manejo para el cerro ZAMARICOTE y que beneficie a las veredas de influencia directa del municipio.</t>
  </si>
  <si>
    <t>Para el cuatrienio establecer un área protegida en el municipio en convenio con una entidad ambiental.</t>
  </si>
  <si>
    <t>Realizar una labor de intervención a las reservas naturales El Vainillal, Los
Boros, La pereza y Leche Miel.</t>
  </si>
  <si>
    <t>Durante el cuatrienio realizar una labor de intervención a las microcuencas Aguablanca y la Motuz.</t>
  </si>
  <si>
    <t>• Para el tercer año crear mediante acuerdo el comité municipal para el estudio, evaluación y seguimiento a las licencias expedidas por autoridades ambientales y seguimiento al sector minero energético.</t>
  </si>
  <si>
    <t>Hectáreas Compradas</t>
  </si>
  <si>
    <t>Programa de protección realizado.</t>
  </si>
  <si>
    <t>Área protegida establecida</t>
  </si>
  <si>
    <t>Reservas naturales intervenidas</t>
  </si>
  <si>
    <t>Microcuencas intervenidas</t>
  </si>
  <si>
    <t>Acuerdo del comité aprobado</t>
  </si>
  <si>
    <t>En el cuatrienio implementar 30 pozos profundos y/o molinos de viento para beneficiar a productores agropecuarios del municipio.</t>
  </si>
  <si>
    <t>Número de Pozos profundos y/o molinos implementados</t>
  </si>
  <si>
    <t>Gestionar la sistematización de la fuerza laboral del municipio en el área rural y urbana.</t>
  </si>
  <si>
    <t>Programa de sistematización de la fuerza laboral en funcionamiento.</t>
  </si>
  <si>
    <t>Elaboración y ajuste al plan de convivencia ciudadana dirigido a la población urbana y rural del Municipio.</t>
  </si>
  <si>
    <t>Realizar anualmente un programa de apoyo para la contratación del equipo comisaria de familia municipal.</t>
  </si>
  <si>
    <t>Realizar anualmente un programa de apoyo para la contratación del equipo de Inspección de Policía para atender a las familias del municipio.</t>
  </si>
  <si>
    <t>En convenio con los Municipios de la Zona Norte del Departamento puesta en funcionamiento del Centro de Atención Especializada a Menores Infractores de la ley penal durante los 4 años de gobierno.</t>
  </si>
  <si>
    <t>Establecer un hogar de paso como medida transitoria para el
restablecimiento de los derechos de NNA del municipio de Paz de Ariporo durante cada año del presente gobierno.</t>
  </si>
  <si>
    <t xml:space="preserve">Apoyar en la atención especializada a NNA con su derechos amenazados, inobservados o vulnerados, pertenecientes a la población con consumo de sustancias psicoactivas del municipio para el cuatrienio. </t>
  </si>
  <si>
    <t>Realizar fortalecimiento y seguimiento al Consejo Territorial de Política Social del municipio a partir del primer año.</t>
  </si>
  <si>
    <t>Plan de Convivencia elaborado y ajustado</t>
  </si>
  <si>
    <t>Equipo de comisaria de familia contratado</t>
  </si>
  <si>
    <t>Equipo de inspección de policia contratado</t>
  </si>
  <si>
    <t>Centro de Atención especializada funcionando</t>
  </si>
  <si>
    <t>Servicio de Atención especializada prestada a NNA con consumo de sustncias psicoactivas.</t>
  </si>
  <si>
    <t>Consejo de política Social fortalecido</t>
  </si>
  <si>
    <t>Realizar el Diagnóstico para la creación de la Oficina de Tránsito y Transporte Municipal.</t>
  </si>
  <si>
    <t>En el cuatrienio apoyar a la creación de la oficina de Tránsito y Transporte Municipal.</t>
  </si>
  <si>
    <t>En el cuatrienio se implementan las tecnologías necesarias para la optimización de los procesos internos, la sistematización de las áreas y los trámites en línea realizados por la comunidad.</t>
  </si>
  <si>
    <t>Durante el cuatrienio desarrollar acciones de apoyo a la gestión para el fortalecimiento de los procesos institucionales.</t>
  </si>
  <si>
    <t>Desarrollar un estudio para la optimización de las finanzas públicas</t>
  </si>
  <si>
    <t>Recuperar en un 30% la cartera morosa</t>
  </si>
  <si>
    <t>Incrementar en el 25% el recaudo de ingresos tributarios y no tributarios para el cuatrienio.</t>
  </si>
  <si>
    <t>Oficina de tránsito y transporte creada.</t>
  </si>
  <si>
    <t>Procesos optimizados mediante el uso de las TIC´s</t>
  </si>
  <si>
    <t>Acciones de apoyo desarrolladas para la gestión y el fortalecimiento de los procesos institucionales.</t>
  </si>
  <si>
    <t>Estudio Realizado para la optimización de las finanzas públicas</t>
  </si>
  <si>
    <t>PORCENTAJE RECUPERADO/ VALOR TOTAL  CARTERA MOROSA</t>
  </si>
  <si>
    <t>% INCREMENTADO (VALOR TOTAL RECAUDADO A 31/12/2011 POR INGRESOS CORRIENTES DE LA VIGENCIA ACTUAL / VALOR TOTAL RECAUDADO POR INGRESOS CORRIENTES DE LA VIGENCIA ANTERIOR)</t>
  </si>
  <si>
    <t>Diagnóstico realizado para la creación de la Oficina de Tránsito y Transporte Municipal.</t>
  </si>
  <si>
    <t>José Neobán Caderón Losada - Jefe Oficina Asesora de Planeación</t>
  </si>
  <si>
    <t>DESARROLLO SOCIAL PARA EL CIERRE DE BRECHAS</t>
  </si>
  <si>
    <t>Déficit de vivienda nueva</t>
  </si>
  <si>
    <t>Gestionar y construir 400 soluciones de vivienda de interés prioritario (VIS, VIP, VIPA) social nucleada y/o dispersa urbana y rural para beneficiar a la población del municipio de Paz de Ariporo, con enfoque diferencial, inclusión social y prioridad de la población en condición de pobreza y vulnerabilidad, victimas y de la estrategia Red UNIDOS y Mas Familias en Acción</t>
  </si>
  <si>
    <t>Número de soluciones de vivienda de interés social nucleada y/o dispersa urbana y rural gestionadas y construidas</t>
  </si>
  <si>
    <t>Gestionar 120 subsidios en mejoramiento de vivienda en el área urbana, centros poblados y rural dispersa para beneficiar a la población del municipio de Paz de Ariporo con enfoque diferencial, inclusión social y prioridad de la población en condición de pobreza y vulnerabilidad, victimas y de la estrategia Red UNIDOS y Mas Familias en Acción</t>
  </si>
  <si>
    <t>Número de subsidios en mejoramiento de vivienda en el área urbana, centros poblados y rural dispersa gestionados y otorgados</t>
  </si>
  <si>
    <t>Número de programas de titulación y legalización de predios apoyados</t>
  </si>
  <si>
    <t xml:space="preserve"> PAZ DE ARIPORO, SOLIDARIO CON OPORTUNIDADES PARA LA PAZ Y EL POSCONFLICTO</t>
  </si>
  <si>
    <t>Apoyar 1 programa de titulación y legalización de predios urbanos y rurales durante el cuatrienio.</t>
  </si>
  <si>
    <t>DESARROLLO COMUNITARIO</t>
  </si>
  <si>
    <t>Apoyar y fortalecer las competencias a los miembros del Consejo Territorial de planeación</t>
  </si>
  <si>
    <t>Número de organizaciones consultivas de planeación fortalecidas</t>
  </si>
  <si>
    <t>Establecer y ejecutar en un 50% un programa de recuperación del espacio público</t>
  </si>
  <si>
    <t>Número de programas</t>
  </si>
  <si>
    <t>Implementar una estrategia de ornato y embellecimiento de parques y recuperación y adecuación de espacio público y mobiliario urbano teniendo en cuenta la normatividad para la población con limitaciones y movilidad reducida</t>
  </si>
  <si>
    <t>Número de estrategias implementadas</t>
  </si>
  <si>
    <t>Sector</t>
  </si>
  <si>
    <t>Equipamiento</t>
  </si>
  <si>
    <t>GESTIÓN, CALIDAD Y DESARROLLO DE COMPETENCIAS INSTITUCIONALES</t>
  </si>
  <si>
    <t>EJE</t>
  </si>
  <si>
    <t>PAZ DE ARIPORO, GESTIÓN PÚBLICA DE CALIDAD Y RESULTADOS PARA LA PAZ Y EL POSCONFLICTO</t>
  </si>
  <si>
    <t>ORDENAMIENTO AMBIENTAL, SOCIAL Y PRODUCTIVO PARA LA PAZ Y EL POSCONFLICTO</t>
  </si>
  <si>
    <t>PAZ DE ARIPORO, DESARROLLO SOSTENIBLE PARA LA VIDA, LA PAZ Y EL POSCONFLICTO</t>
  </si>
  <si>
    <t>INVERSIÓN (VALOR EN MILES DE PESOS)</t>
  </si>
  <si>
    <t>Cubrir en un  8% el déficit cuantitativo de vivienda urbana y rural en el municipio.</t>
  </si>
  <si>
    <t>CONSTRUCCION DE MEJORAMIENTO DE VIVIENDA Y SOLUCIONES DE VIVIENDA NUEVA EN EL AREA RURAL Y URBANA DEL MUNICIPIO DE PAZ DE ARIPORO</t>
  </si>
  <si>
    <t>2016852500006</t>
  </si>
  <si>
    <t>2016852500005</t>
  </si>
  <si>
    <t>APOYO A LA LEGALIZACION Y TITULACION DE BIENES INMUEBLES URBANOS DEL MUNICIPIO DE PAZ DE ARIPORO</t>
  </si>
  <si>
    <t xml:space="preserve">FORTALECIMIENTO AL SISTEMA Y ORGANISMOS DE PLANEACIÓN MUNICIPAL DE PAZ DE ARIPORO </t>
  </si>
  <si>
    <t>2016852500003</t>
  </si>
  <si>
    <t>RECUPERACION, EMBELLECIMIENTO Y/O ARMONIZACION DEL ESPACIO PUBLICO DE ACUERDO A LOS ESTABLECIDO EN EL PBOT EN EL MUNICIPIO DE PAZ DE ARIPORO</t>
  </si>
  <si>
    <t>2016852500016</t>
  </si>
  <si>
    <t>SGR</t>
  </si>
  <si>
    <t>ICLD + SGP LD</t>
  </si>
  <si>
    <t>MP</t>
  </si>
  <si>
    <t>MR</t>
  </si>
  <si>
    <t>CÒDIGO SSEPI</t>
  </si>
  <si>
    <t>PLAN OPERATIVO ANUAL DE INVERSIONES - POAI  2017  -  Paz de Ariporo por el Camino Correcto</t>
  </si>
  <si>
    <t>Valor Esperado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</si>
</sst>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_(&quot;$&quot;\ * #,##0.00_);_(&quot;$&quot;\ * \(#,##0.00\);_(&quot;$&quot;\ * &quot;-&quot;??_);_(@_)"/>
    <numFmt numFmtId="165" formatCode="_(* #,##0.00_);_(* \(#,##0.00\);_(* &quot;-&quot;??_);_(@_)"/>
    <numFmt numFmtId="166" formatCode="_ * #,##0.00_ ;_ * \-#,##0.00_ ;_ * &quot;-&quot;??_ ;_ @_ "/>
    <numFmt numFmtId="167" formatCode="_ * #,##0_ ;_ * \-#,##0_ ;_ * &quot;-&quot;??_ ;_ @_ "/>
    <numFmt numFmtId="168" formatCode="0.0"/>
    <numFmt numFmtId="169" formatCode="#,##0.0"/>
    <numFmt numFmtId="170" formatCode="_(* #,##0_);_(* \(#,##0\);_(* &quot;-&quot;??_);_(@_)"/>
    <numFmt numFmtId="171" formatCode="#"/>
    <numFmt numFmtId="172" formatCode="#.##0.0"/>
    <numFmt numFmtId="173" formatCode="_(&quot;$&quot;\ * #,##0_);_(&quot;$&quot;\ * \(#,##0\);_(&quot;$&quot;\ * &quot;-&quot;??_);_(@_)"/>
    <numFmt numFmtId="174" formatCode="_(&quot;$&quot;\ * #,##0.0_);_(&quot;$&quot;\ * \(#,##0.0\);_(&quot;$&quot;\ * &quot;-&quot;??_);_(@_)"/>
    <numFmt numFmtId="175" formatCode="0.0%"/>
  </numFmts>
  <fonts count="24" x14ac:knownFonts="1">
    <font>
      <sz val="10"/>
      <name val="Arial"/>
    </font>
    <font>
      <sz val="10"/>
      <name val="Arial"/>
      <family val="2"/>
    </font>
    <font>
      <sz val="10"/>
      <name val="Arial"/>
      <family val="2"/>
    </font>
    <font>
      <sz val="9"/>
      <name val="Arial"/>
      <family val="2"/>
    </font>
    <font>
      <b/>
      <i/>
      <sz val="9"/>
      <name val="Arial"/>
      <family val="2"/>
    </font>
    <font>
      <b/>
      <sz val="9"/>
      <name val="Arial"/>
      <family val="2"/>
    </font>
    <font>
      <b/>
      <sz val="10"/>
      <name val="Arial"/>
      <family val="2"/>
    </font>
    <font>
      <b/>
      <sz val="11"/>
      <name val="Arial"/>
      <family val="2"/>
    </font>
    <font>
      <b/>
      <sz val="12"/>
      <name val="Arial"/>
      <family val="2"/>
    </font>
    <font>
      <sz val="11"/>
      <name val="Arial"/>
      <family val="2"/>
    </font>
    <font>
      <sz val="12"/>
      <name val="Arial"/>
      <family val="2"/>
    </font>
    <font>
      <b/>
      <sz val="14"/>
      <name val="Arial"/>
      <family val="2"/>
    </font>
    <font>
      <sz val="11"/>
      <name val="Calibri"/>
      <family val="2"/>
    </font>
    <font>
      <sz val="11"/>
      <name val="Times New Roman"/>
      <family val="1"/>
    </font>
    <font>
      <sz val="11"/>
      <color theme="1"/>
      <name val="Calibri"/>
      <family val="2"/>
      <scheme val="minor"/>
    </font>
    <font>
      <sz val="10"/>
      <name val="Arial"/>
      <family val="2"/>
    </font>
    <font>
      <sz val="9"/>
      <color indexed="81"/>
      <name val="Tahoma"/>
      <family val="2"/>
    </font>
    <font>
      <b/>
      <sz val="9"/>
      <color indexed="81"/>
      <name val="Tahoma"/>
      <family val="2"/>
    </font>
    <font>
      <b/>
      <sz val="22"/>
      <color rgb="FFFFFF00"/>
      <name val="Arial"/>
      <family val="2"/>
    </font>
    <font>
      <sz val="11"/>
      <color theme="0"/>
      <name val="Arial"/>
      <family val="2"/>
    </font>
    <font>
      <sz val="7"/>
      <name val="Times New Roman"/>
      <family val="1"/>
    </font>
    <font>
      <sz val="12"/>
      <name val="Century Gothic"/>
      <family val="2"/>
    </font>
    <font>
      <b/>
      <sz val="11"/>
      <color theme="0"/>
      <name val="Arial"/>
      <family val="2"/>
    </font>
    <font>
      <b/>
      <sz val="22"/>
      <name val="Arial"/>
      <family val="2"/>
    </font>
  </fonts>
  <fills count="53">
    <fill>
      <patternFill patternType="none"/>
    </fill>
    <fill>
      <patternFill patternType="gray125"/>
    </fill>
    <fill>
      <patternFill patternType="solid">
        <fgColor theme="0"/>
        <bgColor indexed="64"/>
      </patternFill>
    </fill>
    <fill>
      <patternFill patternType="solid">
        <fgColor theme="5" tint="-0.249977111117893"/>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FFFF00"/>
        <bgColor indexed="64"/>
      </patternFill>
    </fill>
    <fill>
      <patternFill patternType="solid">
        <fgColor rgb="FFFF0000"/>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FFFF99"/>
        <bgColor indexed="64"/>
      </patternFill>
    </fill>
    <fill>
      <patternFill patternType="solid">
        <fgColor rgb="FF00D600"/>
        <bgColor indexed="64"/>
      </patternFill>
    </fill>
    <fill>
      <patternFill patternType="solid">
        <fgColor rgb="FF85FF85"/>
        <bgColor indexed="64"/>
      </patternFill>
    </fill>
    <fill>
      <patternFill patternType="solid">
        <fgColor rgb="FFCDFFCD"/>
        <bgColor indexed="64"/>
      </patternFill>
    </fill>
    <fill>
      <patternFill patternType="solid">
        <fgColor rgb="FFEEE800"/>
        <bgColor indexed="64"/>
      </patternFill>
    </fill>
    <fill>
      <patternFill patternType="solid">
        <fgColor rgb="FFCCC700"/>
        <bgColor indexed="64"/>
      </patternFill>
    </fill>
    <fill>
      <patternFill patternType="solid">
        <fgColor rgb="FFFFFC85"/>
        <bgColor indexed="64"/>
      </patternFill>
    </fill>
    <fill>
      <patternFill patternType="solid">
        <fgColor rgb="FFA8A400"/>
        <bgColor indexed="64"/>
      </patternFill>
    </fill>
    <fill>
      <patternFill patternType="solid">
        <fgColor rgb="FFFF99CC"/>
        <bgColor indexed="64"/>
      </patternFill>
    </fill>
    <fill>
      <patternFill patternType="solid">
        <fgColor rgb="FFE60000"/>
        <bgColor indexed="64"/>
      </patternFill>
    </fill>
    <fill>
      <patternFill patternType="solid">
        <fgColor rgb="FFFF3737"/>
        <bgColor indexed="64"/>
      </patternFill>
    </fill>
    <fill>
      <patternFill patternType="solid">
        <fgColor rgb="FFFF6743"/>
        <bgColor indexed="64"/>
      </patternFill>
    </fill>
    <fill>
      <patternFill patternType="solid">
        <fgColor rgb="FFFF967D"/>
        <bgColor indexed="64"/>
      </patternFill>
    </fill>
    <fill>
      <patternFill patternType="solid">
        <fgColor rgb="FFFF6600"/>
        <bgColor indexed="64"/>
      </patternFill>
    </fill>
    <fill>
      <patternFill patternType="solid">
        <fgColor rgb="FFFF9933"/>
        <bgColor indexed="64"/>
      </patternFill>
    </fill>
    <fill>
      <patternFill patternType="solid">
        <fgColor rgb="FFCC6600"/>
        <bgColor indexed="64"/>
      </patternFill>
    </fill>
    <fill>
      <patternFill patternType="solid">
        <fgColor rgb="FFFFCC00"/>
        <bgColor indexed="64"/>
      </patternFill>
    </fill>
    <fill>
      <patternFill patternType="solid">
        <fgColor rgb="FFFF9966"/>
        <bgColor indexed="64"/>
      </patternFill>
    </fill>
    <fill>
      <patternFill patternType="solid">
        <fgColor rgb="FFFF9900"/>
        <bgColor indexed="64"/>
      </patternFill>
    </fill>
    <fill>
      <patternFill patternType="solid">
        <fgColor rgb="FFFFCC66"/>
        <bgColor indexed="64"/>
      </patternFill>
    </fill>
    <fill>
      <patternFill patternType="solid">
        <fgColor rgb="FFCC9900"/>
        <bgColor indexed="64"/>
      </patternFill>
    </fill>
    <fill>
      <patternFill patternType="solid">
        <fgColor rgb="FFFFFF66"/>
        <bgColor indexed="64"/>
      </patternFill>
    </fill>
    <fill>
      <patternFill patternType="solid">
        <fgColor theme="3" tint="0.79998168889431442"/>
        <bgColor indexed="64"/>
      </patternFill>
    </fill>
    <fill>
      <patternFill patternType="solid">
        <fgColor rgb="FF0099FF"/>
        <bgColor indexed="64"/>
      </patternFill>
    </fill>
    <fill>
      <patternFill patternType="solid">
        <fgColor rgb="FF69C2FF"/>
        <bgColor indexed="64"/>
      </patternFill>
    </fill>
    <fill>
      <patternFill patternType="solid">
        <fgColor theme="8" tint="0.79998168889431442"/>
        <bgColor indexed="64"/>
      </patternFill>
    </fill>
    <fill>
      <patternFill patternType="solid">
        <fgColor rgb="FFFF3300"/>
        <bgColor indexed="64"/>
      </patternFill>
    </fill>
    <fill>
      <patternFill patternType="solid">
        <fgColor rgb="FFFF8C19"/>
        <bgColor indexed="64"/>
      </patternFill>
    </fill>
    <fill>
      <patternFill patternType="solid">
        <fgColor rgb="FF66FF66"/>
        <bgColor indexed="64"/>
      </patternFill>
    </fill>
    <fill>
      <patternFill patternType="solid">
        <fgColor rgb="FFCCFFCC"/>
        <bgColor indexed="64"/>
      </patternFill>
    </fill>
    <fill>
      <patternFill patternType="solid">
        <fgColor rgb="FF30BE30"/>
        <bgColor indexed="64"/>
      </patternFill>
    </fill>
    <fill>
      <patternFill patternType="solid">
        <fgColor rgb="FF3974A5"/>
        <bgColor indexed="64"/>
      </patternFill>
    </fill>
    <fill>
      <patternFill patternType="solid">
        <fgColor rgb="FFCC0099"/>
        <bgColor indexed="64"/>
      </patternFill>
    </fill>
    <fill>
      <patternFill patternType="solid">
        <fgColor rgb="FFCD0594"/>
        <bgColor indexed="64"/>
      </patternFill>
    </fill>
    <fill>
      <patternFill patternType="solid">
        <fgColor rgb="FFEA42D6"/>
        <bgColor indexed="64"/>
      </patternFill>
    </fill>
    <fill>
      <patternFill patternType="solid">
        <fgColor rgb="FF00B0F0"/>
        <bgColor indexed="64"/>
      </patternFill>
    </fill>
    <fill>
      <patternFill patternType="solid">
        <fgColor rgb="FF66FF99"/>
        <bgColor indexed="64"/>
      </patternFill>
    </fill>
    <fill>
      <patternFill patternType="solid">
        <fgColor rgb="FFFFFFCC"/>
        <bgColor indexed="64"/>
      </patternFill>
    </fill>
    <fill>
      <patternFill patternType="solid">
        <fgColor rgb="FFE6B8B7"/>
        <bgColor indexed="64"/>
      </patternFill>
    </fill>
    <fill>
      <patternFill patternType="solid">
        <fgColor rgb="FFF2DCDB"/>
        <bgColor indexed="64"/>
      </patternFill>
    </fill>
  </fills>
  <borders count="172">
    <border>
      <left/>
      <right/>
      <top/>
      <bottom/>
      <diagonal/>
    </border>
    <border>
      <left style="double">
        <color indexed="64"/>
      </left>
      <right style="dashed">
        <color indexed="64"/>
      </right>
      <top style="dashed">
        <color indexed="64"/>
      </top>
      <bottom style="dashed">
        <color indexed="64"/>
      </bottom>
      <diagonal/>
    </border>
    <border>
      <left style="dashed">
        <color indexed="64"/>
      </left>
      <right style="dashed">
        <color indexed="64"/>
      </right>
      <top/>
      <bottom/>
      <diagonal/>
    </border>
    <border>
      <left style="double">
        <color indexed="64"/>
      </left>
      <right/>
      <top style="dashed">
        <color indexed="64"/>
      </top>
      <bottom style="dashed">
        <color indexed="64"/>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4" tint="0.59996337778862885"/>
      </left>
      <right style="thin">
        <color theme="4" tint="0.59996337778862885"/>
      </right>
      <top/>
      <bottom style="thin">
        <color theme="4"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39994506668294322"/>
      </left>
      <right style="thin">
        <color theme="5" tint="0.39994506668294322"/>
      </right>
      <top style="thin">
        <color theme="5" tint="0.39994506668294322"/>
      </top>
      <bottom style="thin">
        <color theme="5" tint="0.39994506668294322"/>
      </bottom>
      <diagonal/>
    </border>
    <border>
      <left/>
      <right/>
      <top style="thin">
        <color theme="0"/>
      </top>
      <bottom style="thin">
        <color theme="0"/>
      </bottom>
      <diagonal/>
    </border>
    <border>
      <left style="thin">
        <color rgb="FF00B050"/>
      </left>
      <right style="thin">
        <color rgb="FF00B050"/>
      </right>
      <top style="thin">
        <color rgb="FF00B050"/>
      </top>
      <bottom/>
      <diagonal/>
    </border>
    <border>
      <left style="thin">
        <color theme="8" tint="0.59996337778862885"/>
      </left>
      <right style="thin">
        <color theme="4" tint="0.59996337778862885"/>
      </right>
      <top style="thin">
        <color theme="8" tint="0.59996337778862885"/>
      </top>
      <bottom style="thin">
        <color theme="4" tint="0.59996337778862885"/>
      </bottom>
      <diagonal/>
    </border>
    <border>
      <left style="thin">
        <color theme="4" tint="0.59996337778862885"/>
      </left>
      <right style="thin">
        <color theme="4" tint="0.59996337778862885"/>
      </right>
      <top style="thin">
        <color theme="8" tint="0.59996337778862885"/>
      </top>
      <bottom style="thin">
        <color theme="4" tint="0.59996337778862885"/>
      </bottom>
      <diagonal/>
    </border>
    <border>
      <left style="thin">
        <color theme="8"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style="thin">
        <color theme="8" tint="0.59996337778862885"/>
      </right>
      <top style="thin">
        <color theme="4" tint="0.59996337778862885"/>
      </top>
      <bottom style="thin">
        <color theme="4" tint="0.59996337778862885"/>
      </bottom>
      <diagonal/>
    </border>
    <border>
      <left style="thin">
        <color theme="8" tint="0.59996337778862885"/>
      </left>
      <right style="thin">
        <color theme="4" tint="0.59996337778862885"/>
      </right>
      <top style="thin">
        <color theme="4" tint="0.59996337778862885"/>
      </top>
      <bottom style="thin">
        <color theme="8" tint="0.59996337778862885"/>
      </bottom>
      <diagonal/>
    </border>
    <border>
      <left style="thin">
        <color theme="4" tint="0.59996337778862885"/>
      </left>
      <right style="thin">
        <color theme="4" tint="0.59996337778862885"/>
      </right>
      <top style="thin">
        <color theme="4" tint="0.59996337778862885"/>
      </top>
      <bottom style="thin">
        <color theme="8" tint="0.59996337778862885"/>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style="thin">
        <color theme="8" tint="0.59996337778862885"/>
      </right>
      <top style="thin">
        <color theme="4" tint="0.59996337778862885"/>
      </top>
      <bottom style="thin">
        <color theme="8" tint="0.59996337778862885"/>
      </bottom>
      <diagonal/>
    </border>
    <border>
      <left style="thin">
        <color theme="5" tint="0.39994506668294322"/>
      </left>
      <right style="thin">
        <color theme="5" tint="0.39994506668294322"/>
      </right>
      <top style="thin">
        <color theme="5" tint="0.39994506668294322"/>
      </top>
      <bottom/>
      <diagonal/>
    </border>
    <border>
      <left style="thin">
        <color theme="5" tint="0.39994506668294322"/>
      </left>
      <right style="thin">
        <color theme="5" tint="0.39994506668294322"/>
      </right>
      <top style="thin">
        <color theme="5" tint="0.59996337778862885"/>
      </top>
      <bottom style="thin">
        <color theme="5" tint="0.59996337778862885"/>
      </bottom>
      <diagonal/>
    </border>
    <border>
      <left/>
      <right/>
      <top style="thin">
        <color theme="5" tint="0.59996337778862885"/>
      </top>
      <bottom style="thin">
        <color theme="5" tint="0.59996337778862885"/>
      </bottom>
      <diagonal/>
    </border>
    <border>
      <left style="thin">
        <color rgb="FF99FF99"/>
      </left>
      <right style="thin">
        <color rgb="FF99FF99"/>
      </right>
      <top style="thin">
        <color rgb="FF99FF99"/>
      </top>
      <bottom style="thin">
        <color rgb="FF99FF99"/>
      </bottom>
      <diagonal/>
    </border>
    <border>
      <left style="thin">
        <color rgb="FF66FF66"/>
      </left>
      <right style="thin">
        <color rgb="FF66FF66"/>
      </right>
      <top style="thin">
        <color rgb="FF66FF66"/>
      </top>
      <bottom style="thin">
        <color rgb="FF66FF66"/>
      </bottom>
      <diagonal/>
    </border>
    <border>
      <left style="thin">
        <color rgb="FF99FF99"/>
      </left>
      <right style="thin">
        <color rgb="FF99FF99"/>
      </right>
      <top/>
      <bottom style="thin">
        <color rgb="FF99FF99"/>
      </bottom>
      <diagonal/>
    </border>
    <border>
      <left style="thin">
        <color rgb="FFC8C300"/>
      </left>
      <right style="thin">
        <color rgb="FFC8C300"/>
      </right>
      <top style="thin">
        <color rgb="FFC8C300"/>
      </top>
      <bottom style="thin">
        <color rgb="FFC8C300"/>
      </bottom>
      <diagonal/>
    </border>
    <border>
      <left style="thin">
        <color rgb="FFFF3737"/>
      </left>
      <right style="thin">
        <color rgb="FFFF3737"/>
      </right>
      <top style="thin">
        <color rgb="FFFF3737"/>
      </top>
      <bottom style="thin">
        <color rgb="FFFF3737"/>
      </bottom>
      <diagonal/>
    </border>
    <border>
      <left style="thin">
        <color rgb="FFC8C300"/>
      </left>
      <right style="thin">
        <color rgb="FFC8C300"/>
      </right>
      <top style="thin">
        <color rgb="FFC8C300"/>
      </top>
      <bottom/>
      <diagonal/>
    </border>
    <border>
      <left style="thin">
        <color rgb="FFFF6600"/>
      </left>
      <right style="thin">
        <color rgb="FFFF6600"/>
      </right>
      <top style="thin">
        <color rgb="FFFF3737"/>
      </top>
      <bottom style="thin">
        <color rgb="FFFF6600"/>
      </bottom>
      <diagonal/>
    </border>
    <border>
      <left style="thin">
        <color rgb="FFFF6600"/>
      </left>
      <right style="thin">
        <color rgb="FFFF6600"/>
      </right>
      <top style="thin">
        <color rgb="FFFF6600"/>
      </top>
      <bottom style="thin">
        <color rgb="FFFF6600"/>
      </bottom>
      <diagonal/>
    </border>
    <border>
      <left style="thin">
        <color rgb="FFCC6600"/>
      </left>
      <right style="thin">
        <color rgb="FFCC6600"/>
      </right>
      <top style="thin">
        <color rgb="FFFF6600"/>
      </top>
      <bottom style="thin">
        <color rgb="FFCC6600"/>
      </bottom>
      <diagonal/>
    </border>
    <border>
      <left style="thin">
        <color rgb="FFCC6600"/>
      </left>
      <right style="thin">
        <color rgb="FFCC6600"/>
      </right>
      <top style="thin">
        <color rgb="FFCC6600"/>
      </top>
      <bottom style="thin">
        <color rgb="FFCC6600"/>
      </bottom>
      <diagonal/>
    </border>
    <border>
      <left style="thin">
        <color rgb="FFFF9900"/>
      </left>
      <right style="thin">
        <color rgb="FFFF9900"/>
      </right>
      <top style="thin">
        <color rgb="FFFF9900"/>
      </top>
      <bottom style="thin">
        <color rgb="FFFF9900"/>
      </bottom>
      <diagonal/>
    </border>
    <border>
      <left style="thin">
        <color rgb="FFCC6600"/>
      </left>
      <right style="thin">
        <color rgb="FFCC6600"/>
      </right>
      <top style="thin">
        <color rgb="FFCC6600"/>
      </top>
      <bottom/>
      <diagonal/>
    </border>
    <border>
      <left style="thin">
        <color rgb="FFFFCC00"/>
      </left>
      <right style="thin">
        <color rgb="FFFFCC00"/>
      </right>
      <top style="thin">
        <color rgb="FFFFCC00"/>
      </top>
      <bottom style="thin">
        <color rgb="FFFFCC00"/>
      </bottom>
      <diagonal/>
    </border>
    <border>
      <left style="thin">
        <color rgb="FFFF9900"/>
      </left>
      <right style="thin">
        <color rgb="FFFF9900"/>
      </right>
      <top style="thin">
        <color rgb="FFFF9900"/>
      </top>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5" tint="0.39994506668294322"/>
      </left>
      <right style="thin">
        <color theme="5" tint="0.39994506668294322"/>
      </right>
      <top/>
      <bottom style="thin">
        <color theme="5" tint="0.39994506668294322"/>
      </bottom>
      <diagonal/>
    </border>
    <border>
      <left style="thin">
        <color theme="3" tint="0.59996337778862885"/>
      </left>
      <right style="thin">
        <color theme="3" tint="0.59996337778862885"/>
      </right>
      <top style="thin">
        <color theme="3" tint="0.59996337778862885"/>
      </top>
      <bottom/>
      <diagonal/>
    </border>
    <border>
      <left style="thin">
        <color rgb="FFFFCC66"/>
      </left>
      <right style="thin">
        <color rgb="FFFFCC66"/>
      </right>
      <top style="thin">
        <color rgb="FFFFCC66"/>
      </top>
      <bottom style="thin">
        <color rgb="FFFFCC66"/>
      </bottom>
      <diagonal/>
    </border>
    <border>
      <left style="thin">
        <color rgb="FFFFCC66"/>
      </left>
      <right style="thin">
        <color rgb="FFFFCC66"/>
      </right>
      <top style="thin">
        <color rgb="FFFFCC66"/>
      </top>
      <bottom/>
      <diagonal/>
    </border>
    <border>
      <left style="thin">
        <color rgb="FF66FF66"/>
      </left>
      <right style="thin">
        <color rgb="FF66FF66"/>
      </right>
      <top style="thin">
        <color rgb="FF66FF66"/>
      </top>
      <bottom/>
      <diagonal/>
    </border>
    <border>
      <left style="thin">
        <color rgb="FF66FF66"/>
      </left>
      <right style="thin">
        <color rgb="FF66FF66"/>
      </right>
      <top/>
      <bottom/>
      <diagonal/>
    </border>
    <border>
      <left style="thin">
        <color rgb="FF66FF66"/>
      </left>
      <right style="thin">
        <color rgb="FF66FF66"/>
      </right>
      <top/>
      <bottom style="thin">
        <color rgb="FF66FF66"/>
      </bottom>
      <diagonal/>
    </border>
    <border>
      <left style="double">
        <color indexed="64"/>
      </left>
      <right style="thin">
        <color rgb="FF66FF66"/>
      </right>
      <top style="dashed">
        <color indexed="64"/>
      </top>
      <bottom/>
      <diagonal/>
    </border>
    <border>
      <left style="thin">
        <color theme="4" tint="0.59996337778862885"/>
      </left>
      <right style="thin">
        <color theme="4" tint="0.59996337778862885"/>
      </right>
      <top style="thin">
        <color theme="8" tint="0.59996337778862885"/>
      </top>
      <bottom/>
      <diagonal/>
    </border>
    <border>
      <left style="thin">
        <color theme="4" tint="0.59996337778862885"/>
      </left>
      <right style="thin">
        <color theme="4" tint="0.59996337778862885"/>
      </right>
      <top/>
      <bottom/>
      <diagonal/>
    </border>
    <border>
      <left style="thin">
        <color theme="0"/>
      </left>
      <right style="thin">
        <color theme="0"/>
      </right>
      <top style="thin">
        <color theme="0"/>
      </top>
      <bottom style="thin">
        <color theme="0"/>
      </bottom>
      <diagonal/>
    </border>
    <border>
      <left style="double">
        <color indexed="64"/>
      </left>
      <right/>
      <top style="dashed">
        <color indexed="64"/>
      </top>
      <bottom/>
      <diagonal/>
    </border>
    <border>
      <left style="thin">
        <color rgb="FFFFCC00"/>
      </left>
      <right style="thin">
        <color rgb="FFFFCC00"/>
      </right>
      <top style="thin">
        <color rgb="FFFFCC00"/>
      </top>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3" tint="0.59996337778862885"/>
      </left>
      <right style="thin">
        <color theme="3" tint="0.59996337778862885"/>
      </right>
      <top/>
      <bottom/>
      <diagonal/>
    </border>
    <border>
      <left style="thin">
        <color theme="3" tint="0.59996337778862885"/>
      </left>
      <right style="thin">
        <color theme="3" tint="0.59996337778862885"/>
      </right>
      <top/>
      <bottom style="thin">
        <color theme="3" tint="0.59996337778862885"/>
      </bottom>
      <diagonal/>
    </border>
    <border>
      <left style="thin">
        <color rgb="FFC8C300"/>
      </left>
      <right style="thin">
        <color rgb="FFC8C300"/>
      </right>
      <top/>
      <bottom/>
      <diagonal/>
    </border>
    <border>
      <left style="thin">
        <color rgb="FFC8C300"/>
      </left>
      <right style="thin">
        <color rgb="FFC8C300"/>
      </right>
      <top/>
      <bottom style="thin">
        <color rgb="FFC8C300"/>
      </bottom>
      <diagonal/>
    </border>
    <border>
      <left style="thin">
        <color rgb="FFC8C300"/>
      </left>
      <right style="thin">
        <color rgb="FFC8C300"/>
      </right>
      <top/>
      <bottom style="thin">
        <color rgb="FFFF3737"/>
      </bottom>
      <diagonal/>
    </border>
    <border>
      <left style="thin">
        <color rgb="FFFFCC66"/>
      </left>
      <right/>
      <top style="thin">
        <color rgb="FFFFCC66"/>
      </top>
      <bottom/>
      <diagonal/>
    </border>
    <border>
      <left/>
      <right/>
      <top style="thin">
        <color rgb="FFFFCC66"/>
      </top>
      <bottom/>
      <diagonal/>
    </border>
    <border>
      <left/>
      <right style="thin">
        <color rgb="FFFFCC66"/>
      </right>
      <top style="thin">
        <color rgb="FFFFCC66"/>
      </top>
      <bottom/>
      <diagonal/>
    </border>
    <border>
      <left style="thin">
        <color rgb="FFFFCC66"/>
      </left>
      <right/>
      <top/>
      <bottom style="thin">
        <color rgb="FFFFCC66"/>
      </bottom>
      <diagonal/>
    </border>
    <border>
      <left/>
      <right/>
      <top/>
      <bottom style="thin">
        <color rgb="FFFFCC66"/>
      </bottom>
      <diagonal/>
    </border>
    <border>
      <left/>
      <right style="thin">
        <color rgb="FFFFCC66"/>
      </right>
      <top/>
      <bottom style="thin">
        <color rgb="FFFFCC66"/>
      </bottom>
      <diagonal/>
    </border>
    <border>
      <left style="thin">
        <color rgb="FF66FF66"/>
      </left>
      <right/>
      <top style="thin">
        <color rgb="FF66FF66"/>
      </top>
      <bottom style="thin">
        <color rgb="FF66FF66"/>
      </bottom>
      <diagonal/>
    </border>
    <border>
      <left/>
      <right/>
      <top style="thin">
        <color rgb="FF66FF66"/>
      </top>
      <bottom style="thin">
        <color rgb="FF66FF66"/>
      </bottom>
      <diagonal/>
    </border>
    <border>
      <left/>
      <right style="thin">
        <color rgb="FF66FF66"/>
      </right>
      <top style="thin">
        <color rgb="FF66FF66"/>
      </top>
      <bottom style="thin">
        <color rgb="FF66FF66"/>
      </bottom>
      <diagonal/>
    </border>
    <border>
      <left style="thin">
        <color rgb="FF66FF66"/>
      </left>
      <right/>
      <top style="thin">
        <color rgb="FF66FF66"/>
      </top>
      <bottom/>
      <diagonal/>
    </border>
    <border>
      <left/>
      <right/>
      <top style="thin">
        <color rgb="FF66FF66"/>
      </top>
      <bottom/>
      <diagonal/>
    </border>
    <border>
      <left/>
      <right style="thin">
        <color rgb="FF66FF66"/>
      </right>
      <top style="thin">
        <color rgb="FF66FF66"/>
      </top>
      <bottom/>
      <diagonal/>
    </border>
    <border>
      <left style="thin">
        <color rgb="FF66FF66"/>
      </left>
      <right/>
      <top/>
      <bottom style="thin">
        <color rgb="FF66FF66"/>
      </bottom>
      <diagonal/>
    </border>
    <border>
      <left/>
      <right/>
      <top/>
      <bottom style="thin">
        <color rgb="FF66FF66"/>
      </bottom>
      <diagonal/>
    </border>
    <border>
      <left/>
      <right style="thin">
        <color rgb="FF66FF66"/>
      </right>
      <top/>
      <bottom style="thin">
        <color rgb="FF66FF66"/>
      </bottom>
      <diagonal/>
    </border>
    <border>
      <left/>
      <right/>
      <top/>
      <bottom style="thin">
        <color theme="3" tint="0.59996337778862885"/>
      </bottom>
      <diagonal/>
    </border>
    <border>
      <left style="thin">
        <color rgb="FFFF6600"/>
      </left>
      <right style="thin">
        <color rgb="FFFF6600"/>
      </right>
      <top style="thin">
        <color rgb="FFFF3737"/>
      </top>
      <bottom/>
      <diagonal/>
    </border>
    <border>
      <left style="thin">
        <color rgb="FFFF6600"/>
      </left>
      <right style="thin">
        <color rgb="FFFF6600"/>
      </right>
      <top/>
      <bottom style="thin">
        <color rgb="FFFF6600"/>
      </bottom>
      <diagonal/>
    </border>
    <border>
      <left style="thin">
        <color rgb="FFFF6600"/>
      </left>
      <right style="thin">
        <color rgb="FFFF6600"/>
      </right>
      <top style="thin">
        <color rgb="FFFF6600"/>
      </top>
      <bottom/>
      <diagonal/>
    </border>
    <border>
      <left style="thin">
        <color rgb="FFFF6600"/>
      </left>
      <right/>
      <top style="thin">
        <color rgb="FFFF6600"/>
      </top>
      <bottom/>
      <diagonal/>
    </border>
    <border>
      <left/>
      <right style="thin">
        <color rgb="FFFF6600"/>
      </right>
      <top style="thin">
        <color rgb="FFFF6600"/>
      </top>
      <bottom/>
      <diagonal/>
    </border>
    <border>
      <left style="thin">
        <color rgb="FFFF6600"/>
      </left>
      <right/>
      <top/>
      <bottom style="thin">
        <color rgb="FFFF6600"/>
      </bottom>
      <diagonal/>
    </border>
    <border>
      <left/>
      <right style="thin">
        <color rgb="FFFF6600"/>
      </right>
      <top/>
      <bottom style="thin">
        <color rgb="FFFF6600"/>
      </bottom>
      <diagonal/>
    </border>
    <border>
      <left style="thin">
        <color theme="5" tint="0.39994506668294322"/>
      </left>
      <right style="thin">
        <color theme="5" tint="0.39994506668294322"/>
      </right>
      <top/>
      <bottom/>
      <diagonal/>
    </border>
    <border>
      <left style="thin">
        <color rgb="FFCC6600"/>
      </left>
      <right style="thin">
        <color rgb="FFCC6600"/>
      </right>
      <top/>
      <bottom/>
      <diagonal/>
    </border>
    <border>
      <left style="thin">
        <color rgb="FFCC6600"/>
      </left>
      <right style="thin">
        <color rgb="FFCC6600"/>
      </right>
      <top/>
      <bottom style="thin">
        <color rgb="FFCC6600"/>
      </bottom>
      <diagonal/>
    </border>
    <border>
      <left style="thin">
        <color rgb="FFCC6600"/>
      </left>
      <right style="thin">
        <color rgb="FFCC6600"/>
      </right>
      <top/>
      <bottom style="thin">
        <color rgb="FFFF9900"/>
      </bottom>
      <diagonal/>
    </border>
    <border>
      <left style="thin">
        <color rgb="FFFF9900"/>
      </left>
      <right style="thin">
        <color rgb="FFFF9900"/>
      </right>
      <top/>
      <bottom/>
      <diagonal/>
    </border>
    <border>
      <left style="thin">
        <color rgb="FFFFCC00"/>
      </left>
      <right style="thin">
        <color rgb="FFFFCC00"/>
      </right>
      <top/>
      <bottom/>
      <diagonal/>
    </border>
    <border>
      <left style="thin">
        <color rgb="FFFFCC00"/>
      </left>
      <right style="thin">
        <color rgb="FFFFCC00"/>
      </right>
      <top/>
      <bottom style="thin">
        <color rgb="FFFFCC00"/>
      </bottom>
      <diagonal/>
    </border>
    <border>
      <left style="thin">
        <color rgb="FFFF3737"/>
      </left>
      <right style="thin">
        <color rgb="FFFF3737"/>
      </right>
      <top style="thin">
        <color rgb="FFFF3737"/>
      </top>
      <bottom/>
      <diagonal/>
    </border>
    <border>
      <left style="thin">
        <color rgb="FFFF3737"/>
      </left>
      <right style="thin">
        <color rgb="FFFF3737"/>
      </right>
      <top/>
      <bottom style="thin">
        <color rgb="FFFF3737"/>
      </bottom>
      <diagonal/>
    </border>
    <border>
      <left style="thin">
        <color rgb="FFFF3737"/>
      </left>
      <right style="thin">
        <color rgb="FFFF3737"/>
      </right>
      <top/>
      <bottom/>
      <diagonal/>
    </border>
    <border>
      <left style="thin">
        <color rgb="FFFFCC66"/>
      </left>
      <right style="thin">
        <color rgb="FFFFCC66"/>
      </right>
      <top/>
      <bottom style="thin">
        <color rgb="FFFFCC66"/>
      </bottom>
      <diagonal/>
    </border>
    <border>
      <left style="thin">
        <color rgb="FFFFCC66"/>
      </left>
      <right style="thin">
        <color rgb="FFFFCC66"/>
      </right>
      <top/>
      <bottom/>
      <diagonal/>
    </border>
    <border>
      <left style="thin">
        <color rgb="FFFFCC66"/>
      </left>
      <right style="thin">
        <color rgb="FFFFCC66"/>
      </right>
      <top/>
      <bottom style="thin">
        <color rgb="FF66FF66"/>
      </bottom>
      <diagonal/>
    </border>
    <border>
      <left/>
      <right/>
      <top style="thin">
        <color rgb="FF00B050"/>
      </top>
      <bottom style="thin">
        <color rgb="FF00B050"/>
      </bottom>
      <diagonal/>
    </border>
    <border>
      <left/>
      <right style="thin">
        <color rgb="FF00B050"/>
      </right>
      <top style="thin">
        <color rgb="FF00B050"/>
      </top>
      <bottom style="thin">
        <color rgb="FF00B050"/>
      </bottom>
      <diagonal/>
    </border>
    <border>
      <left/>
      <right style="thin">
        <color theme="0"/>
      </right>
      <top style="thin">
        <color theme="0"/>
      </top>
      <bottom/>
      <diagonal/>
    </border>
    <border>
      <left style="thin">
        <color theme="0"/>
      </left>
      <right style="thin">
        <color theme="0"/>
      </right>
      <top style="thin">
        <color theme="0"/>
      </top>
      <bottom/>
      <diagonal/>
    </border>
    <border>
      <left style="double">
        <color indexed="64"/>
      </left>
      <right/>
      <top/>
      <bottom style="dashed">
        <color indexed="64"/>
      </bottom>
      <diagonal/>
    </border>
    <border>
      <left/>
      <right style="thin">
        <color theme="0"/>
      </right>
      <top/>
      <bottom style="thin">
        <color theme="0"/>
      </bottom>
      <diagonal/>
    </border>
    <border>
      <left style="thin">
        <color rgb="FFFFC000"/>
      </left>
      <right/>
      <top/>
      <bottom/>
      <diagonal/>
    </border>
    <border>
      <left style="thin">
        <color rgb="FFFFC000"/>
      </left>
      <right style="thin">
        <color rgb="FFFFC000"/>
      </right>
      <top/>
      <bottom style="thin">
        <color rgb="FF66FF66"/>
      </bottom>
      <diagonal/>
    </border>
    <border>
      <left style="thin">
        <color rgb="FFFFC000"/>
      </left>
      <right style="thin">
        <color rgb="FFFFC000"/>
      </right>
      <top/>
      <bottom/>
      <diagonal/>
    </border>
    <border>
      <left style="thin">
        <color rgb="FFFFC000"/>
      </left>
      <right style="thin">
        <color rgb="FFFFC000"/>
      </right>
      <top style="thin">
        <color rgb="FFFFC000"/>
      </top>
      <bottom/>
      <diagonal/>
    </border>
    <border>
      <left style="thin">
        <color rgb="FFFFC000"/>
      </left>
      <right style="thin">
        <color rgb="FFFFC000"/>
      </right>
      <top/>
      <bottom style="thin">
        <color rgb="FFFFC000"/>
      </bottom>
      <diagonal/>
    </border>
    <border>
      <left/>
      <right style="thin">
        <color rgb="FF66FF66"/>
      </right>
      <top/>
      <bottom/>
      <diagonal/>
    </border>
    <border>
      <left style="thin">
        <color rgb="FF66FF66"/>
      </left>
      <right style="thin">
        <color rgb="FFFFC000"/>
      </right>
      <top style="thin">
        <color rgb="FF66FF66"/>
      </top>
      <bottom/>
      <diagonal/>
    </border>
    <border>
      <left style="thin">
        <color rgb="FF66FF66"/>
      </left>
      <right style="thin">
        <color rgb="FFFFC000"/>
      </right>
      <top/>
      <bottom style="thin">
        <color rgb="FF66FF66"/>
      </bottom>
      <diagonal/>
    </border>
    <border>
      <left style="thin">
        <color rgb="FF66FF66"/>
      </left>
      <right style="thin">
        <color rgb="FFFFC000"/>
      </right>
      <top style="thin">
        <color rgb="FF66FF66"/>
      </top>
      <bottom style="thin">
        <color rgb="FF66FF66"/>
      </bottom>
      <diagonal/>
    </border>
    <border>
      <left style="thin">
        <color rgb="FFFFC000"/>
      </left>
      <right style="thin">
        <color rgb="FFFFC000"/>
      </right>
      <top style="thin">
        <color rgb="FF66FF66"/>
      </top>
      <bottom/>
      <diagonal/>
    </border>
    <border>
      <left style="thin">
        <color rgb="FF66FF66"/>
      </left>
      <right style="thin">
        <color rgb="FF66FF66"/>
      </right>
      <top style="thin">
        <color rgb="FFFFC000"/>
      </top>
      <bottom style="thin">
        <color rgb="FF66FF66"/>
      </bottom>
      <diagonal/>
    </border>
    <border>
      <left style="thin">
        <color rgb="FF66FF66"/>
      </left>
      <right style="thin">
        <color rgb="FFFFC000"/>
      </right>
      <top style="thin">
        <color rgb="FFFFC000"/>
      </top>
      <bottom style="thin">
        <color rgb="FF66FF66"/>
      </bottom>
      <diagonal/>
    </border>
    <border>
      <left style="thin">
        <color rgb="FF66FF66"/>
      </left>
      <right style="thin">
        <color rgb="FF66FF66"/>
      </right>
      <top/>
      <bottom style="thin">
        <color rgb="FFFFC000"/>
      </bottom>
      <diagonal/>
    </border>
    <border>
      <left style="thin">
        <color rgb="FF66FF66"/>
      </left>
      <right style="thin">
        <color rgb="FFFFC000"/>
      </right>
      <top/>
      <bottom style="thin">
        <color rgb="FFFFC000"/>
      </bottom>
      <diagonal/>
    </border>
    <border>
      <left style="thin">
        <color rgb="FF00B050"/>
      </left>
      <right style="thin">
        <color rgb="FF00B050"/>
      </right>
      <top/>
      <bottom/>
      <diagonal/>
    </border>
    <border>
      <left style="thin">
        <color rgb="FFFFC000"/>
      </left>
      <right/>
      <top style="thin">
        <color rgb="FF66FF66"/>
      </top>
      <bottom/>
      <diagonal/>
    </border>
    <border>
      <left style="thin">
        <color rgb="FFFFC000"/>
      </left>
      <right/>
      <top/>
      <bottom style="thin">
        <color rgb="FF66FF66"/>
      </bottom>
      <diagonal/>
    </border>
    <border>
      <left style="thin">
        <color rgb="FF66FF66"/>
      </left>
      <right/>
      <top/>
      <bottom/>
      <diagonal/>
    </border>
    <border>
      <left style="thin">
        <color rgb="FF00B050"/>
      </left>
      <right/>
      <top style="thin">
        <color rgb="FF00B050"/>
      </top>
      <bottom/>
      <diagonal/>
    </border>
    <border>
      <left/>
      <right style="thin">
        <color rgb="FF00B050"/>
      </right>
      <top style="thin">
        <color rgb="FF00B050"/>
      </top>
      <bottom/>
      <diagonal/>
    </border>
    <border>
      <left style="thin">
        <color rgb="FFFFC000"/>
      </left>
      <right style="thin">
        <color rgb="FF66FF66"/>
      </right>
      <top style="thin">
        <color rgb="FFFFC000"/>
      </top>
      <bottom/>
      <diagonal/>
    </border>
    <border>
      <left style="thin">
        <color rgb="FFFFC000"/>
      </left>
      <right style="thin">
        <color rgb="FF66FF66"/>
      </right>
      <top/>
      <bottom/>
      <diagonal/>
    </border>
    <border>
      <left style="thin">
        <color rgb="FFFFC000"/>
      </left>
      <right style="thin">
        <color rgb="FF66FF66"/>
      </right>
      <top/>
      <bottom style="thin">
        <color rgb="FFFFC000"/>
      </bottom>
      <diagonal/>
    </border>
    <border>
      <left style="thin">
        <color theme="5" tint="0.39994506668294322"/>
      </left>
      <right/>
      <top style="thin">
        <color theme="5" tint="0.39994506668294322"/>
      </top>
      <bottom style="thin">
        <color theme="5" tint="0.39994506668294322"/>
      </bottom>
      <diagonal/>
    </border>
    <border>
      <left/>
      <right style="thin">
        <color theme="5" tint="0.39994506668294322"/>
      </right>
      <top style="thin">
        <color theme="5" tint="0.39994506668294322"/>
      </top>
      <bottom/>
      <diagonal/>
    </border>
    <border>
      <left/>
      <right style="thin">
        <color theme="5" tint="0.39994506668294322"/>
      </right>
      <top/>
      <bottom/>
      <diagonal/>
    </border>
    <border>
      <left style="thin">
        <color theme="5" tint="0.39994506668294322"/>
      </left>
      <right style="thin">
        <color theme="5" tint="0.39994506668294322"/>
      </right>
      <top/>
      <bottom style="thin">
        <color rgb="FFEA42D6"/>
      </bottom>
      <diagonal/>
    </border>
    <border>
      <left/>
      <right style="thin">
        <color rgb="FFFFC000"/>
      </right>
      <top style="thin">
        <color rgb="FF66FF66"/>
      </top>
      <bottom style="thin">
        <color rgb="FF66FF66"/>
      </bottom>
      <diagonal/>
    </border>
    <border>
      <left/>
      <right/>
      <top style="thin">
        <color theme="5" tint="0.39994506668294322"/>
      </top>
      <bottom/>
      <diagonal/>
    </border>
    <border>
      <left/>
      <right/>
      <top/>
      <bottom style="thin">
        <color theme="5" tint="0.39994506668294322"/>
      </bottom>
      <diagonal/>
    </border>
    <border>
      <left style="thin">
        <color theme="5" tint="0.59996337778862885"/>
      </left>
      <right style="thin">
        <color theme="5" tint="0.59996337778862885"/>
      </right>
      <top style="thin">
        <color theme="5" tint="0.59996337778862885"/>
      </top>
      <bottom/>
      <diagonal/>
    </border>
    <border>
      <left style="thin">
        <color rgb="FF66FF66"/>
      </left>
      <right style="thin">
        <color rgb="FF66FF66"/>
      </right>
      <top style="thin">
        <color rgb="FF66FF66"/>
      </top>
      <bottom style="thin">
        <color rgb="FFC8C300"/>
      </bottom>
      <diagonal/>
    </border>
    <border>
      <left style="thin">
        <color rgb="FF99FF99"/>
      </left>
      <right/>
      <top/>
      <bottom style="thin">
        <color rgb="FF99FF99"/>
      </bottom>
      <diagonal/>
    </border>
    <border>
      <left style="thin">
        <color rgb="FF99FF99"/>
      </left>
      <right/>
      <top style="thin">
        <color rgb="FF99FF99"/>
      </top>
      <bottom style="thin">
        <color rgb="FF99FF99"/>
      </bottom>
      <diagonal/>
    </border>
    <border>
      <left style="thin">
        <color rgb="FF66FF66"/>
      </left>
      <right style="thin">
        <color rgb="FF66FF66"/>
      </right>
      <top/>
      <bottom style="thin">
        <color rgb="FFC8C300"/>
      </bottom>
      <diagonal/>
    </border>
    <border>
      <left/>
      <right/>
      <top/>
      <bottom style="thin">
        <color rgb="FFC8C300"/>
      </bottom>
      <diagonal/>
    </border>
    <border>
      <left style="thin">
        <color rgb="FFFF6600"/>
      </left>
      <right style="thin">
        <color rgb="FFFF6600"/>
      </right>
      <top/>
      <bottom/>
      <diagonal/>
    </border>
    <border>
      <left style="thin">
        <color rgb="FFFF9900"/>
      </left>
      <right style="thin">
        <color rgb="FFFF9900"/>
      </right>
      <top/>
      <bottom style="thin">
        <color rgb="FFFF9900"/>
      </bottom>
      <diagonal/>
    </border>
    <border>
      <left/>
      <right/>
      <top style="thin">
        <color rgb="FF00B050"/>
      </top>
      <bottom style="thin">
        <color theme="3" tint="0.39994506668294322"/>
      </bottom>
      <diagonal/>
    </border>
    <border>
      <left style="thin">
        <color theme="8" tint="0.59996337778862885"/>
      </left>
      <right style="thin">
        <color theme="4" tint="0.59996337778862885"/>
      </right>
      <top/>
      <bottom style="thin">
        <color theme="4" tint="0.59996337778862885"/>
      </bottom>
      <diagonal/>
    </border>
    <border>
      <left style="thin">
        <color theme="4" tint="0.59996337778862885"/>
      </left>
      <right style="thin">
        <color theme="8" tint="0.59996337778862885"/>
      </right>
      <top/>
      <bottom style="thin">
        <color theme="4" tint="0.59996337778862885"/>
      </bottom>
      <diagonal/>
    </border>
    <border>
      <left/>
      <right style="thin">
        <color theme="5" tint="0.39994506668294322"/>
      </right>
      <top/>
      <bottom style="thin">
        <color theme="5" tint="0.39994506668294322"/>
      </bottom>
      <diagonal/>
    </border>
    <border>
      <left/>
      <right/>
      <top style="thin">
        <color rgb="FFC8C300"/>
      </top>
      <bottom/>
      <diagonal/>
    </border>
    <border>
      <left style="thin">
        <color rgb="FF66FF66"/>
      </left>
      <right/>
      <top/>
      <bottom style="thin">
        <color rgb="FFC8C300"/>
      </bottom>
      <diagonal/>
    </border>
    <border>
      <left/>
      <right style="thin">
        <color theme="5" tint="0.39994506668294322"/>
      </right>
      <top style="thin">
        <color theme="5" tint="0.39994506668294322"/>
      </top>
      <bottom style="thin">
        <color theme="5" tint="0.39994506668294322"/>
      </bottom>
      <diagonal/>
    </border>
    <border>
      <left style="thin">
        <color theme="5" tint="0.59996337778862885"/>
      </left>
      <right/>
      <top style="thin">
        <color theme="5" tint="0.59996337778862885"/>
      </top>
      <bottom style="thin">
        <color theme="5" tint="0.59996337778862885"/>
      </bottom>
      <diagonal/>
    </border>
    <border>
      <left/>
      <right style="thin">
        <color theme="5" tint="0.59996337778862885"/>
      </right>
      <top style="thin">
        <color theme="5" tint="0.59996337778862885"/>
      </top>
      <bottom style="thin">
        <color theme="5" tint="0.59996337778862885"/>
      </bottom>
      <diagonal/>
    </border>
    <border>
      <left style="thin">
        <color rgb="FFFF9900"/>
      </left>
      <right/>
      <top style="thin">
        <color rgb="FFFF9900"/>
      </top>
      <bottom style="thin">
        <color rgb="FFFF9900"/>
      </bottom>
      <diagonal/>
    </border>
    <border>
      <left/>
      <right style="thin">
        <color rgb="FFFF9900"/>
      </right>
      <top style="thin">
        <color rgb="FFFF9900"/>
      </top>
      <bottom style="thin">
        <color rgb="FFFF9900"/>
      </bottom>
      <diagonal/>
    </border>
    <border>
      <left/>
      <right/>
      <top style="thin">
        <color theme="4" tint="0.59996337778862885"/>
      </top>
      <bottom/>
      <diagonal/>
    </border>
    <border>
      <left/>
      <right/>
      <top style="thin">
        <color theme="8" tint="0.59996337778862885"/>
      </top>
      <bottom/>
      <diagonal/>
    </border>
    <border>
      <left style="thin">
        <color rgb="FFFF6600"/>
      </left>
      <right/>
      <top/>
      <bottom/>
      <diagonal/>
    </border>
    <border>
      <left/>
      <right style="thin">
        <color rgb="FFFF6600"/>
      </right>
      <top/>
      <bottom/>
      <diagonal/>
    </border>
    <border>
      <left/>
      <right/>
      <top/>
      <bottom style="thin">
        <color theme="5" tint="0.59996337778862885"/>
      </bottom>
      <diagonal/>
    </border>
    <border>
      <left style="thin">
        <color theme="0"/>
      </left>
      <right style="thin">
        <color theme="0"/>
      </right>
      <top style="thin">
        <color theme="5" tint="0.39997558519241921"/>
      </top>
      <bottom style="thin">
        <color theme="0"/>
      </bottom>
      <diagonal/>
    </border>
    <border>
      <left style="thin">
        <color theme="0"/>
      </left>
      <right style="thin">
        <color theme="0"/>
      </right>
      <top/>
      <bottom/>
      <diagonal/>
    </border>
    <border>
      <left/>
      <right style="thin">
        <color theme="5" tint="0.39994506668294322"/>
      </right>
      <top style="thin">
        <color theme="5" tint="0.59996337778862885"/>
      </top>
      <bottom style="thin">
        <color theme="5" tint="0.59996337778862885"/>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indexed="64"/>
      </top>
      <bottom style="thin">
        <color rgb="FF00B050"/>
      </bottom>
      <diagonal/>
    </border>
    <border>
      <left/>
      <right/>
      <top style="thin">
        <color rgb="FF00B050"/>
      </top>
      <bottom style="thin">
        <color indexed="64"/>
      </bottom>
      <diagonal/>
    </border>
    <border>
      <left/>
      <right/>
      <top style="thin">
        <color indexed="64"/>
      </top>
      <bottom style="thin">
        <color indexed="64"/>
      </bottom>
      <diagonal/>
    </border>
    <border>
      <left style="thin">
        <color rgb="FF00B050"/>
      </left>
      <right style="thin">
        <color rgb="FF00B050"/>
      </right>
      <top/>
      <bottom style="thin">
        <color rgb="FF00B050"/>
      </bottom>
      <diagonal/>
    </border>
    <border>
      <left style="thin">
        <color rgb="FF00B050"/>
      </left>
      <right/>
      <top/>
      <bottom style="thin">
        <color rgb="FF00B050"/>
      </bottom>
      <diagonal/>
    </border>
    <border>
      <left style="thin">
        <color rgb="FF00B050"/>
      </left>
      <right/>
      <top/>
      <bottom/>
      <diagonal/>
    </border>
    <border>
      <left style="thin">
        <color rgb="FF00B050"/>
      </left>
      <right/>
      <top/>
      <bottom style="thin">
        <color theme="8" tint="0.59996337778862885"/>
      </bottom>
      <diagonal/>
    </border>
    <border>
      <left/>
      <right/>
      <top/>
      <bottom style="thin">
        <color theme="8" tint="0.59996337778862885"/>
      </bottom>
      <diagonal/>
    </border>
    <border>
      <left/>
      <right style="thin">
        <color rgb="FF00B050"/>
      </right>
      <top/>
      <bottom style="thin">
        <color rgb="FF00B050"/>
      </bottom>
      <diagonal/>
    </border>
    <border>
      <left/>
      <right style="thin">
        <color theme="4" tint="0.59996337778862885"/>
      </right>
      <top/>
      <bottom style="thin">
        <color theme="4" tint="0.59996337778862885"/>
      </bottom>
      <diagonal/>
    </border>
    <border>
      <left/>
      <right style="thin">
        <color theme="4" tint="0.59996337778862885"/>
      </right>
      <top style="thin">
        <color theme="4" tint="0.59996337778862885"/>
      </top>
      <bottom style="thin">
        <color theme="4" tint="0.59996337778862885"/>
      </bottom>
      <diagonal/>
    </border>
    <border>
      <left style="thin">
        <color theme="5" tint="0.39994506668294322"/>
      </left>
      <right/>
      <top/>
      <bottom style="thin">
        <color theme="5" tint="0.39994506668294322"/>
      </bottom>
      <diagonal/>
    </border>
    <border>
      <left/>
      <right/>
      <top style="thin">
        <color theme="5" tint="0.39994506668294322"/>
      </top>
      <bottom style="thin">
        <color theme="5" tint="0.39994506668294322"/>
      </bottom>
      <diagonal/>
    </border>
    <border>
      <left style="thin">
        <color theme="5" tint="0.39994506668294322"/>
      </left>
      <right/>
      <top/>
      <bottom/>
      <diagonal/>
    </border>
    <border>
      <left style="thin">
        <color theme="5" tint="0.39994506668294322"/>
      </left>
      <right/>
      <top style="thin">
        <color theme="5" tint="0.59996337778862885"/>
      </top>
      <bottom style="thin">
        <color theme="5" tint="0.59996337778862885"/>
      </bottom>
      <diagonal/>
    </border>
  </borders>
  <cellStyleXfs count="11">
    <xf numFmtId="0" fontId="0" fillId="0" borderId="0"/>
    <xf numFmtId="166" fontId="1" fillId="0" borderId="0" applyFont="0" applyFill="0" applyBorder="0" applyAlignment="0" applyProtection="0"/>
    <xf numFmtId="165" fontId="14" fillId="0" borderId="0" applyFont="0" applyFill="0" applyBorder="0" applyAlignment="0" applyProtection="0"/>
    <xf numFmtId="0" fontId="14" fillId="0" borderId="0"/>
    <xf numFmtId="0" fontId="1" fillId="0" borderId="0"/>
    <xf numFmtId="0" fontId="1" fillId="0" borderId="0"/>
    <xf numFmtId="0" fontId="2" fillId="0" borderId="0"/>
    <xf numFmtId="0" fontId="1" fillId="0" borderId="0"/>
    <xf numFmtId="0" fontId="1" fillId="0" borderId="0"/>
    <xf numFmtId="9" fontId="1" fillId="0" borderId="0" applyFont="0" applyFill="0" applyBorder="0" applyAlignment="0" applyProtection="0"/>
    <xf numFmtId="164" fontId="15" fillId="0" borderId="0" applyFont="0" applyFill="0" applyBorder="0" applyAlignment="0" applyProtection="0"/>
  </cellStyleXfs>
  <cellXfs count="1588">
    <xf numFmtId="0" fontId="0" fillId="0" borderId="0" xfId="0"/>
    <xf numFmtId="0" fontId="3" fillId="0" borderId="0" xfId="0" applyFont="1" applyFill="1" applyBorder="1" applyAlignment="1">
      <alignment vertical="center"/>
    </xf>
    <xf numFmtId="0" fontId="9" fillId="0" borderId="0" xfId="0" applyFont="1" applyFill="1" applyBorder="1" applyAlignment="1">
      <alignment vertical="center"/>
    </xf>
    <xf numFmtId="0" fontId="7" fillId="6" borderId="1" xfId="0" applyFont="1" applyFill="1" applyBorder="1" applyAlignment="1">
      <alignment horizontal="left" vertical="center"/>
    </xf>
    <xf numFmtId="0" fontId="3" fillId="8" borderId="0" xfId="0" applyFont="1" applyFill="1" applyBorder="1" applyAlignment="1">
      <alignment vertical="center"/>
    </xf>
    <xf numFmtId="0" fontId="7" fillId="3" borderId="3" xfId="0" applyFont="1" applyFill="1" applyBorder="1" applyAlignment="1">
      <alignment horizontal="left" vertical="center"/>
    </xf>
    <xf numFmtId="0" fontId="7" fillId="4" borderId="3" xfId="0" applyFont="1" applyFill="1" applyBorder="1" applyAlignment="1">
      <alignment horizontal="left" vertical="center"/>
    </xf>
    <xf numFmtId="0" fontId="7" fillId="5" borderId="3" xfId="0" applyFont="1" applyFill="1" applyBorder="1" applyAlignment="1">
      <alignment horizontal="left" vertical="center"/>
    </xf>
    <xf numFmtId="0" fontId="7" fillId="6" borderId="3" xfId="0" applyFont="1" applyFill="1" applyBorder="1" applyAlignment="1">
      <alignment horizontal="left" vertical="center"/>
    </xf>
    <xf numFmtId="0" fontId="7" fillId="0" borderId="3" xfId="0" applyFont="1" applyFill="1" applyBorder="1" applyAlignment="1">
      <alignment horizontal="left" vertical="center"/>
    </xf>
    <xf numFmtId="3" fontId="9" fillId="0" borderId="4" xfId="0" applyNumberFormat="1" applyFont="1" applyFill="1" applyBorder="1" applyAlignment="1">
      <alignment horizontal="center" vertical="center"/>
    </xf>
    <xf numFmtId="10" fontId="9" fillId="0" borderId="5" xfId="0" applyNumberFormat="1" applyFont="1" applyFill="1" applyBorder="1" applyAlignment="1">
      <alignment horizontal="center" vertical="center"/>
    </xf>
    <xf numFmtId="3" fontId="9" fillId="0" borderId="5" xfId="0" applyNumberFormat="1" applyFont="1" applyFill="1" applyBorder="1" applyAlignment="1">
      <alignment horizontal="right" vertical="center"/>
    </xf>
    <xf numFmtId="3" fontId="9" fillId="0" borderId="5" xfId="0" applyNumberFormat="1" applyFont="1" applyFill="1" applyBorder="1" applyAlignment="1">
      <alignment horizontal="center" vertical="center"/>
    </xf>
    <xf numFmtId="0" fontId="11" fillId="0" borderId="3" xfId="0" applyFont="1" applyFill="1" applyBorder="1" applyAlignment="1">
      <alignment horizontal="center" vertical="center"/>
    </xf>
    <xf numFmtId="0" fontId="9" fillId="0" borderId="7" xfId="0" applyNumberFormat="1" applyFont="1" applyFill="1" applyBorder="1" applyAlignment="1">
      <alignment horizontal="left" vertical="center" wrapText="1"/>
    </xf>
    <xf numFmtId="0" fontId="10" fillId="0" borderId="7" xfId="0" applyFont="1" applyBorder="1" applyAlignment="1">
      <alignment horizontal="right"/>
    </xf>
    <xf numFmtId="3" fontId="9" fillId="0" borderId="7" xfId="0" applyNumberFormat="1" applyFont="1" applyFill="1" applyBorder="1" applyAlignment="1">
      <alignment horizontal="right" vertical="center"/>
    </xf>
    <xf numFmtId="3" fontId="9" fillId="0" borderId="7" xfId="0" applyNumberFormat="1" applyFont="1" applyFill="1" applyBorder="1" applyAlignment="1">
      <alignment horizontal="center" vertical="center"/>
    </xf>
    <xf numFmtId="10" fontId="7" fillId="4" borderId="9" xfId="0" applyNumberFormat="1" applyFont="1" applyFill="1" applyBorder="1" applyAlignment="1">
      <alignment horizontal="center" vertical="center"/>
    </xf>
    <xf numFmtId="10" fontId="7" fillId="5" borderId="9" xfId="0" applyNumberFormat="1" applyFont="1" applyFill="1" applyBorder="1" applyAlignment="1">
      <alignment horizontal="center" vertical="center"/>
    </xf>
    <xf numFmtId="10" fontId="9" fillId="0" borderId="9" xfId="0" applyNumberFormat="1" applyFont="1" applyFill="1" applyBorder="1" applyAlignment="1">
      <alignment horizontal="center" vertical="center"/>
    </xf>
    <xf numFmtId="10" fontId="7" fillId="6" borderId="9" xfId="0" applyNumberFormat="1" applyFont="1" applyFill="1" applyBorder="1" applyAlignment="1">
      <alignment horizontal="center" vertical="center"/>
    </xf>
    <xf numFmtId="166" fontId="9" fillId="0" borderId="7" xfId="0" applyNumberFormat="1" applyFont="1" applyFill="1" applyBorder="1" applyAlignment="1">
      <alignment horizontal="left" vertical="center" wrapText="1"/>
    </xf>
    <xf numFmtId="166" fontId="9" fillId="0" borderId="7" xfId="0" applyNumberFormat="1" applyFont="1" applyFill="1" applyBorder="1" applyAlignment="1">
      <alignment horizontal="justify" vertical="center" wrapText="1"/>
    </xf>
    <xf numFmtId="166" fontId="7" fillId="4" borderId="8" xfId="0" applyNumberFormat="1" applyFont="1" applyFill="1" applyBorder="1" applyAlignment="1">
      <alignment horizontal="left" vertical="center" wrapText="1"/>
    </xf>
    <xf numFmtId="166" fontId="7" fillId="4" borderId="8" xfId="0" applyNumberFormat="1" applyFont="1" applyFill="1" applyBorder="1" applyAlignment="1">
      <alignment horizontal="justify" vertical="center" wrapText="1"/>
    </xf>
    <xf numFmtId="166" fontId="7" fillId="5" borderId="8" xfId="0" applyNumberFormat="1" applyFont="1" applyFill="1" applyBorder="1" applyAlignment="1">
      <alignment horizontal="left" vertical="center" wrapText="1"/>
    </xf>
    <xf numFmtId="166" fontId="7" fillId="5" borderId="8" xfId="0" applyNumberFormat="1" applyFont="1" applyFill="1" applyBorder="1" applyAlignment="1">
      <alignment horizontal="justify" vertical="center" wrapText="1"/>
    </xf>
    <xf numFmtId="166" fontId="9" fillId="0" borderId="8" xfId="0" applyNumberFormat="1" applyFont="1" applyFill="1" applyBorder="1" applyAlignment="1">
      <alignment horizontal="left" vertical="center" wrapText="1"/>
    </xf>
    <xf numFmtId="166" fontId="9" fillId="0" borderId="8" xfId="0" applyNumberFormat="1" applyFont="1" applyFill="1" applyBorder="1" applyAlignment="1">
      <alignment horizontal="justify" vertical="center" wrapText="1"/>
    </xf>
    <xf numFmtId="166" fontId="7" fillId="6" borderId="8" xfId="0" applyNumberFormat="1" applyFont="1" applyFill="1" applyBorder="1" applyAlignment="1">
      <alignment horizontal="left" vertical="center" wrapText="1"/>
    </xf>
    <xf numFmtId="0" fontId="7" fillId="5" borderId="8" xfId="0" applyFont="1" applyFill="1" applyBorder="1"/>
    <xf numFmtId="166" fontId="7" fillId="6" borderId="8" xfId="0" applyNumberFormat="1" applyFont="1" applyFill="1" applyBorder="1" applyAlignment="1">
      <alignment horizontal="justify" vertical="center" wrapText="1"/>
    </xf>
    <xf numFmtId="0" fontId="7" fillId="6" borderId="8" xfId="0" applyFont="1" applyFill="1" applyBorder="1"/>
    <xf numFmtId="0" fontId="9" fillId="0" borderId="8" xfId="0" applyFont="1" applyBorder="1" applyAlignment="1">
      <alignment horizontal="justify" vertical="center"/>
    </xf>
    <xf numFmtId="0" fontId="7" fillId="4" borderId="8" xfId="0" applyNumberFormat="1" applyFont="1" applyFill="1" applyBorder="1" applyAlignment="1">
      <alignment horizontal="left" vertical="center" wrapText="1"/>
    </xf>
    <xf numFmtId="166" fontId="7" fillId="4" borderId="8" xfId="0" applyNumberFormat="1" applyFont="1" applyFill="1" applyBorder="1" applyAlignment="1">
      <alignment horizontal="right" vertical="center" wrapText="1"/>
    </xf>
    <xf numFmtId="3" fontId="7" fillId="4" borderId="8" xfId="0" applyNumberFormat="1" applyFont="1" applyFill="1" applyBorder="1" applyAlignment="1">
      <alignment horizontal="right" vertical="center"/>
    </xf>
    <xf numFmtId="3" fontId="7" fillId="4" borderId="8" xfId="0" applyNumberFormat="1" applyFont="1" applyFill="1" applyBorder="1" applyAlignment="1">
      <alignment horizontal="center" vertical="center"/>
    </xf>
    <xf numFmtId="0" fontId="7" fillId="5" borderId="8" xfId="0" applyNumberFormat="1" applyFont="1" applyFill="1" applyBorder="1" applyAlignment="1">
      <alignment horizontal="left" vertical="center" wrapText="1"/>
    </xf>
    <xf numFmtId="166" fontId="7" fillId="5" borderId="8" xfId="0" applyNumberFormat="1" applyFont="1" applyFill="1" applyBorder="1" applyAlignment="1">
      <alignment horizontal="right" vertical="center" wrapText="1"/>
    </xf>
    <xf numFmtId="3" fontId="7" fillId="5" borderId="8" xfId="0" applyNumberFormat="1" applyFont="1" applyFill="1" applyBorder="1" applyAlignment="1">
      <alignment horizontal="right" vertical="center"/>
    </xf>
    <xf numFmtId="3" fontId="7" fillId="5" borderId="8" xfId="0" applyNumberFormat="1" applyFont="1" applyFill="1" applyBorder="1" applyAlignment="1">
      <alignment horizontal="center" vertical="center"/>
    </xf>
    <xf numFmtId="0" fontId="9" fillId="0" borderId="8" xfId="0" applyNumberFormat="1" applyFont="1" applyFill="1" applyBorder="1" applyAlignment="1">
      <alignment horizontal="left" vertical="center" wrapText="1"/>
    </xf>
    <xf numFmtId="167" fontId="9" fillId="2" borderId="8" xfId="0" applyNumberFormat="1" applyFont="1" applyFill="1" applyBorder="1" applyAlignment="1">
      <alignment horizontal="right" vertical="center" wrapText="1"/>
    </xf>
    <xf numFmtId="9" fontId="9" fillId="0" borderId="8" xfId="9" applyFont="1" applyFill="1" applyBorder="1" applyAlignment="1">
      <alignment horizontal="right" vertical="center" wrapText="1"/>
    </xf>
    <xf numFmtId="9" fontId="9" fillId="0" borderId="8" xfId="9" applyFont="1" applyFill="1" applyBorder="1" applyAlignment="1">
      <alignment horizontal="center" vertical="center" wrapText="1"/>
    </xf>
    <xf numFmtId="3" fontId="9" fillId="0" borderId="8" xfId="0" applyNumberFormat="1" applyFont="1" applyFill="1" applyBorder="1" applyAlignment="1">
      <alignment horizontal="right" vertical="center"/>
    </xf>
    <xf numFmtId="10" fontId="9" fillId="2" borderId="8" xfId="9" applyNumberFormat="1" applyFont="1" applyFill="1" applyBorder="1" applyAlignment="1">
      <alignment horizontal="right" vertical="center" wrapText="1"/>
    </xf>
    <xf numFmtId="0" fontId="7" fillId="6" borderId="8" xfId="0" applyNumberFormat="1" applyFont="1" applyFill="1" applyBorder="1" applyAlignment="1">
      <alignment horizontal="left" vertical="center" wrapText="1"/>
    </xf>
    <xf numFmtId="166" fontId="7" fillId="6" borderId="8" xfId="0" applyNumberFormat="1" applyFont="1" applyFill="1" applyBorder="1" applyAlignment="1">
      <alignment horizontal="right" vertical="center" wrapText="1"/>
    </xf>
    <xf numFmtId="3" fontId="7" fillId="6" borderId="8" xfId="0" applyNumberFormat="1" applyFont="1" applyFill="1" applyBorder="1" applyAlignment="1">
      <alignment horizontal="right" vertical="center"/>
    </xf>
    <xf numFmtId="3" fontId="7" fillId="6" borderId="8" xfId="0" applyNumberFormat="1" applyFont="1" applyFill="1" applyBorder="1" applyAlignment="1">
      <alignment horizontal="center" vertical="center"/>
    </xf>
    <xf numFmtId="166" fontId="9" fillId="0" borderId="8" xfId="0" applyNumberFormat="1" applyFont="1" applyFill="1" applyBorder="1" applyAlignment="1">
      <alignment horizontal="right" vertical="center" wrapText="1"/>
    </xf>
    <xf numFmtId="3" fontId="9" fillId="0" borderId="8" xfId="0" applyNumberFormat="1" applyFont="1" applyFill="1" applyBorder="1" applyAlignment="1">
      <alignment horizontal="center" vertical="center"/>
    </xf>
    <xf numFmtId="0" fontId="9" fillId="2" borderId="8" xfId="0" applyNumberFormat="1" applyFont="1" applyFill="1" applyBorder="1" applyAlignment="1">
      <alignment horizontal="right" vertical="center" wrapText="1"/>
    </xf>
    <xf numFmtId="9" fontId="9" fillId="0" borderId="8" xfId="9" applyFont="1" applyFill="1" applyBorder="1" applyAlignment="1">
      <alignment horizontal="right" vertical="center"/>
    </xf>
    <xf numFmtId="9" fontId="9" fillId="0" borderId="8" xfId="9" applyFont="1" applyFill="1" applyBorder="1" applyAlignment="1">
      <alignment horizontal="center" vertical="center"/>
    </xf>
    <xf numFmtId="10" fontId="9" fillId="0" borderId="8" xfId="9" applyNumberFormat="1" applyFont="1" applyFill="1" applyBorder="1" applyAlignment="1">
      <alignment horizontal="right" vertical="center" wrapText="1"/>
    </xf>
    <xf numFmtId="10" fontId="9" fillId="0" borderId="8" xfId="0" applyNumberFormat="1" applyFont="1" applyFill="1" applyBorder="1" applyAlignment="1">
      <alignment horizontal="right" vertical="center"/>
    </xf>
    <xf numFmtId="10" fontId="9" fillId="0" borderId="8" xfId="0" applyNumberFormat="1" applyFont="1" applyFill="1" applyBorder="1" applyAlignment="1">
      <alignment horizontal="center" vertical="center"/>
    </xf>
    <xf numFmtId="9" fontId="9" fillId="0" borderId="8" xfId="9" applyNumberFormat="1" applyFont="1" applyFill="1" applyBorder="1" applyAlignment="1">
      <alignment horizontal="right" vertical="center" wrapText="1"/>
    </xf>
    <xf numFmtId="0" fontId="9" fillId="0" borderId="8" xfId="0" applyNumberFormat="1" applyFont="1" applyFill="1" applyBorder="1" applyAlignment="1">
      <alignment horizontal="right" vertical="center" wrapText="1"/>
    </xf>
    <xf numFmtId="3" fontId="5" fillId="0" borderId="10" xfId="0" applyNumberFormat="1" applyFont="1" applyFill="1" applyBorder="1" applyAlignment="1">
      <alignment horizontal="center" vertical="center"/>
    </xf>
    <xf numFmtId="166" fontId="7" fillId="10" borderId="13" xfId="0" applyNumberFormat="1" applyFont="1" applyFill="1" applyBorder="1" applyAlignment="1">
      <alignment horizontal="left" vertical="center" wrapText="1"/>
    </xf>
    <xf numFmtId="166" fontId="7" fillId="10" borderId="4" xfId="0" applyNumberFormat="1" applyFont="1" applyFill="1" applyBorder="1" applyAlignment="1">
      <alignment horizontal="justify" vertical="center" wrapText="1"/>
    </xf>
    <xf numFmtId="10" fontId="7" fillId="10" borderId="4" xfId="0" applyNumberFormat="1" applyFont="1" applyFill="1" applyBorder="1" applyAlignment="1">
      <alignment horizontal="center" vertical="center"/>
    </xf>
    <xf numFmtId="166" fontId="7" fillId="10" borderId="4" xfId="0" applyNumberFormat="1" applyFont="1" applyFill="1" applyBorder="1" applyAlignment="1">
      <alignment horizontal="center" vertical="center" wrapText="1"/>
    </xf>
    <xf numFmtId="166" fontId="7" fillId="10" borderId="4" xfId="0" applyNumberFormat="1" applyFont="1" applyFill="1" applyBorder="1" applyAlignment="1">
      <alignment horizontal="right" vertical="center" wrapText="1"/>
    </xf>
    <xf numFmtId="3" fontId="7" fillId="10" borderId="4" xfId="0" applyNumberFormat="1" applyFont="1" applyFill="1" applyBorder="1" applyAlignment="1">
      <alignment horizontal="right" vertical="center"/>
    </xf>
    <xf numFmtId="3" fontId="7" fillId="10" borderId="4" xfId="0" applyNumberFormat="1" applyFont="1" applyFill="1" applyBorder="1" applyAlignment="1">
      <alignment horizontal="center" vertical="center"/>
    </xf>
    <xf numFmtId="166" fontId="7" fillId="11" borderId="13" xfId="0" applyNumberFormat="1" applyFont="1" applyFill="1" applyBorder="1" applyAlignment="1">
      <alignment horizontal="left" vertical="center" wrapText="1"/>
    </xf>
    <xf numFmtId="166" fontId="7" fillId="11" borderId="4" xfId="0" applyNumberFormat="1" applyFont="1" applyFill="1" applyBorder="1" applyAlignment="1">
      <alignment horizontal="left" vertical="center" wrapText="1"/>
    </xf>
    <xf numFmtId="10" fontId="7" fillId="11" borderId="4" xfId="0" applyNumberFormat="1" applyFont="1" applyFill="1" applyBorder="1" applyAlignment="1">
      <alignment horizontal="center" vertical="center"/>
    </xf>
    <xf numFmtId="166" fontId="7" fillId="11" borderId="4" xfId="0" applyNumberFormat="1" applyFont="1" applyFill="1" applyBorder="1" applyAlignment="1">
      <alignment horizontal="center" vertical="center" wrapText="1"/>
    </xf>
    <xf numFmtId="166" fontId="7" fillId="11" borderId="4" xfId="0" applyNumberFormat="1" applyFont="1" applyFill="1" applyBorder="1" applyAlignment="1">
      <alignment horizontal="right" vertical="center" wrapText="1"/>
    </xf>
    <xf numFmtId="3" fontId="7" fillId="11" borderId="4" xfId="0" applyNumberFormat="1" applyFont="1" applyFill="1" applyBorder="1" applyAlignment="1">
      <alignment horizontal="right" vertical="center"/>
    </xf>
    <xf numFmtId="3" fontId="7" fillId="11" borderId="4" xfId="0" applyNumberFormat="1" applyFont="1" applyFill="1" applyBorder="1" applyAlignment="1">
      <alignment horizontal="center" vertical="center"/>
    </xf>
    <xf numFmtId="166" fontId="7" fillId="12" borderId="16" xfId="0" applyNumberFormat="1" applyFont="1" applyFill="1" applyBorder="1" applyAlignment="1">
      <alignment horizontal="left" vertical="center" wrapText="1"/>
    </xf>
    <xf numFmtId="10" fontId="7" fillId="12" borderId="17" xfId="0" applyNumberFormat="1" applyFont="1" applyFill="1" applyBorder="1" applyAlignment="1">
      <alignment horizontal="center" vertical="center"/>
    </xf>
    <xf numFmtId="166" fontId="7" fillId="12" borderId="16" xfId="0" applyNumberFormat="1" applyFont="1" applyFill="1" applyBorder="1" applyAlignment="1">
      <alignment horizontal="right" vertical="center" wrapText="1"/>
    </xf>
    <xf numFmtId="3" fontId="7" fillId="12" borderId="16" xfId="0" applyNumberFormat="1" applyFont="1" applyFill="1" applyBorder="1" applyAlignment="1">
      <alignment horizontal="right" vertical="center"/>
    </xf>
    <xf numFmtId="3" fontId="7" fillId="12" borderId="16" xfId="0" applyNumberFormat="1" applyFont="1" applyFill="1" applyBorder="1" applyAlignment="1">
      <alignment horizontal="center" vertical="center"/>
    </xf>
    <xf numFmtId="10" fontId="9" fillId="0" borderId="7" xfId="0" applyNumberFormat="1" applyFont="1" applyFill="1" applyBorder="1" applyAlignment="1">
      <alignment horizontal="center" vertical="center"/>
    </xf>
    <xf numFmtId="10" fontId="9" fillId="0" borderId="22" xfId="0" applyNumberFormat="1" applyFont="1" applyFill="1" applyBorder="1" applyAlignment="1">
      <alignment horizontal="center" vertical="center"/>
    </xf>
    <xf numFmtId="0" fontId="9" fillId="0" borderId="22" xfId="0" applyNumberFormat="1" applyFont="1" applyFill="1" applyBorder="1" applyAlignment="1">
      <alignment horizontal="left" vertical="center" wrapText="1"/>
    </xf>
    <xf numFmtId="3" fontId="9" fillId="0" borderId="22" xfId="0" applyNumberFormat="1" applyFont="1" applyFill="1" applyBorder="1" applyAlignment="1">
      <alignment horizontal="right" vertical="center"/>
    </xf>
    <xf numFmtId="10" fontId="9" fillId="0" borderId="24" xfId="0" applyNumberFormat="1" applyFont="1" applyFill="1" applyBorder="1" applyAlignment="1">
      <alignment horizontal="center" vertical="center"/>
    </xf>
    <xf numFmtId="0" fontId="9" fillId="0" borderId="24" xfId="0" applyNumberFormat="1" applyFont="1" applyFill="1" applyBorder="1" applyAlignment="1">
      <alignment horizontal="left" vertical="center" wrapText="1"/>
    </xf>
    <xf numFmtId="10" fontId="7" fillId="14" borderId="23" xfId="0" applyNumberFormat="1" applyFont="1" applyFill="1" applyBorder="1" applyAlignment="1">
      <alignment horizontal="center" vertical="center"/>
    </xf>
    <xf numFmtId="3" fontId="7" fillId="14" borderId="23" xfId="0" applyNumberFormat="1" applyFont="1" applyFill="1" applyBorder="1" applyAlignment="1">
      <alignment horizontal="right" vertical="center"/>
    </xf>
    <xf numFmtId="3" fontId="7" fillId="14" borderId="23" xfId="0" applyNumberFormat="1" applyFont="1" applyFill="1" applyBorder="1" applyAlignment="1">
      <alignment horizontal="center" vertical="center"/>
    </xf>
    <xf numFmtId="166" fontId="7" fillId="15" borderId="23" xfId="0" applyNumberFormat="1" applyFont="1" applyFill="1" applyBorder="1" applyAlignment="1">
      <alignment horizontal="left" vertical="center" wrapText="1"/>
    </xf>
    <xf numFmtId="166" fontId="7" fillId="15" borderId="23" xfId="0" applyNumberFormat="1" applyFont="1" applyFill="1" applyBorder="1" applyAlignment="1">
      <alignment horizontal="justify" vertical="center" wrapText="1"/>
    </xf>
    <xf numFmtId="10" fontId="7" fillId="15" borderId="23" xfId="0" applyNumberFormat="1" applyFont="1" applyFill="1" applyBorder="1" applyAlignment="1">
      <alignment horizontal="center" vertical="center"/>
    </xf>
    <xf numFmtId="0" fontId="7" fillId="15" borderId="23" xfId="0" applyNumberFormat="1" applyFont="1" applyFill="1" applyBorder="1" applyAlignment="1">
      <alignment horizontal="left" vertical="center" wrapText="1"/>
    </xf>
    <xf numFmtId="166" fontId="7" fillId="15" borderId="23" xfId="0" applyNumberFormat="1" applyFont="1" applyFill="1" applyBorder="1" applyAlignment="1">
      <alignment horizontal="right" vertical="center" wrapText="1"/>
    </xf>
    <xf numFmtId="3" fontId="7" fillId="15" borderId="23" xfId="0" applyNumberFormat="1" applyFont="1" applyFill="1" applyBorder="1" applyAlignment="1">
      <alignment horizontal="right" vertical="center"/>
    </xf>
    <xf numFmtId="3" fontId="7" fillId="15" borderId="23" xfId="0" applyNumberFormat="1" applyFont="1" applyFill="1" applyBorder="1" applyAlignment="1">
      <alignment horizontal="center" vertical="center"/>
    </xf>
    <xf numFmtId="166" fontId="9" fillId="0" borderId="23" xfId="0" applyNumberFormat="1" applyFont="1" applyFill="1" applyBorder="1" applyAlignment="1">
      <alignment horizontal="left" vertical="center" wrapText="1"/>
    </xf>
    <xf numFmtId="166" fontId="9" fillId="0" borderId="23" xfId="0" applyNumberFormat="1" applyFont="1" applyFill="1" applyBorder="1" applyAlignment="1">
      <alignment horizontal="justify" vertical="center" wrapText="1"/>
    </xf>
    <xf numFmtId="10" fontId="9" fillId="0" borderId="23" xfId="0" applyNumberFormat="1" applyFont="1" applyFill="1" applyBorder="1" applyAlignment="1">
      <alignment horizontal="center" vertical="center"/>
    </xf>
    <xf numFmtId="0" fontId="9" fillId="0" borderId="23" xfId="0" applyNumberFormat="1" applyFont="1" applyFill="1" applyBorder="1" applyAlignment="1">
      <alignment horizontal="left" vertical="center" wrapText="1"/>
    </xf>
    <xf numFmtId="166" fontId="9" fillId="2" borderId="23" xfId="0" applyNumberFormat="1" applyFont="1" applyFill="1" applyBorder="1" applyAlignment="1">
      <alignment horizontal="right" vertical="center" wrapText="1"/>
    </xf>
    <xf numFmtId="3" fontId="9" fillId="0" borderId="23" xfId="0" applyNumberFormat="1" applyFont="1" applyFill="1" applyBorder="1" applyAlignment="1">
      <alignment horizontal="right" vertical="center"/>
    </xf>
    <xf numFmtId="3" fontId="9" fillId="0" borderId="23" xfId="0" applyNumberFormat="1" applyFont="1" applyFill="1" applyBorder="1" applyAlignment="1">
      <alignment horizontal="center" vertical="center"/>
    </xf>
    <xf numFmtId="0" fontId="7" fillId="16" borderId="23" xfId="0" applyFont="1" applyFill="1" applyBorder="1"/>
    <xf numFmtId="10" fontId="7" fillId="16" borderId="23" xfId="0" applyNumberFormat="1" applyFont="1" applyFill="1" applyBorder="1" applyAlignment="1">
      <alignment horizontal="center" vertical="center"/>
    </xf>
    <xf numFmtId="0" fontId="7" fillId="16" borderId="23" xfId="0" applyNumberFormat="1" applyFont="1" applyFill="1" applyBorder="1" applyAlignment="1">
      <alignment horizontal="left" vertical="center" wrapText="1"/>
    </xf>
    <xf numFmtId="166" fontId="7" fillId="16" borderId="23" xfId="0" applyNumberFormat="1" applyFont="1" applyFill="1" applyBorder="1" applyAlignment="1">
      <alignment horizontal="right" vertical="center" wrapText="1"/>
    </xf>
    <xf numFmtId="3" fontId="7" fillId="16" borderId="23" xfId="0" applyNumberFormat="1" applyFont="1" applyFill="1" applyBorder="1" applyAlignment="1">
      <alignment horizontal="right" vertical="center"/>
    </xf>
    <xf numFmtId="3" fontId="7" fillId="16" borderId="23" xfId="0" applyNumberFormat="1" applyFont="1" applyFill="1" applyBorder="1" applyAlignment="1">
      <alignment horizontal="center" vertical="center"/>
    </xf>
    <xf numFmtId="166" fontId="7" fillId="20" borderId="25" xfId="0" applyNumberFormat="1" applyFont="1" applyFill="1" applyBorder="1" applyAlignment="1">
      <alignment horizontal="left" vertical="center" wrapText="1"/>
    </xf>
    <xf numFmtId="166" fontId="7" fillId="20" borderId="25" xfId="0" applyNumberFormat="1" applyFont="1" applyFill="1" applyBorder="1" applyAlignment="1">
      <alignment horizontal="justify" vertical="center" wrapText="1"/>
    </xf>
    <xf numFmtId="10" fontId="7" fillId="20" borderId="25" xfId="0" applyNumberFormat="1" applyFont="1" applyFill="1" applyBorder="1" applyAlignment="1">
      <alignment horizontal="center" vertical="center"/>
    </xf>
    <xf numFmtId="0" fontId="7" fillId="20" borderId="25" xfId="0" applyNumberFormat="1" applyFont="1" applyFill="1" applyBorder="1" applyAlignment="1">
      <alignment horizontal="left" vertical="center" wrapText="1"/>
    </xf>
    <xf numFmtId="166" fontId="7" fillId="20" borderId="25" xfId="0" applyNumberFormat="1" applyFont="1" applyFill="1" applyBorder="1" applyAlignment="1">
      <alignment horizontal="right" vertical="center" wrapText="1"/>
    </xf>
    <xf numFmtId="3" fontId="7" fillId="20" borderId="25" xfId="0" applyNumberFormat="1" applyFont="1" applyFill="1" applyBorder="1" applyAlignment="1">
      <alignment horizontal="right" vertical="center"/>
    </xf>
    <xf numFmtId="3" fontId="7" fillId="20" borderId="25" xfId="0" applyNumberFormat="1" applyFont="1" applyFill="1" applyBorder="1" applyAlignment="1">
      <alignment horizontal="center" vertical="center"/>
    </xf>
    <xf numFmtId="166" fontId="7" fillId="18" borderId="25" xfId="0" applyNumberFormat="1" applyFont="1" applyFill="1" applyBorder="1" applyAlignment="1">
      <alignment horizontal="left" vertical="center" wrapText="1"/>
    </xf>
    <xf numFmtId="166" fontId="7" fillId="18" borderId="25" xfId="0" applyNumberFormat="1" applyFont="1" applyFill="1" applyBorder="1" applyAlignment="1">
      <alignment horizontal="justify" vertical="center" wrapText="1"/>
    </xf>
    <xf numFmtId="10" fontId="7" fillId="18" borderId="25" xfId="0" applyNumberFormat="1" applyFont="1" applyFill="1" applyBorder="1" applyAlignment="1">
      <alignment horizontal="center" vertical="center"/>
    </xf>
    <xf numFmtId="0" fontId="7" fillId="18" borderId="25" xfId="0" applyNumberFormat="1" applyFont="1" applyFill="1" applyBorder="1" applyAlignment="1">
      <alignment horizontal="left" vertical="center" wrapText="1"/>
    </xf>
    <xf numFmtId="166" fontId="7" fillId="18" borderId="25" xfId="0" applyNumberFormat="1" applyFont="1" applyFill="1" applyBorder="1" applyAlignment="1">
      <alignment horizontal="right" vertical="center" wrapText="1"/>
    </xf>
    <xf numFmtId="3" fontId="7" fillId="18" borderId="25" xfId="0" applyNumberFormat="1" applyFont="1" applyFill="1" applyBorder="1" applyAlignment="1">
      <alignment horizontal="right" vertical="center"/>
    </xf>
    <xf numFmtId="3" fontId="7" fillId="18" borderId="25" xfId="0" applyNumberFormat="1" applyFont="1" applyFill="1" applyBorder="1" applyAlignment="1">
      <alignment horizontal="center" vertical="center"/>
    </xf>
    <xf numFmtId="166" fontId="7" fillId="17" borderId="25" xfId="0" applyNumberFormat="1" applyFont="1" applyFill="1" applyBorder="1" applyAlignment="1">
      <alignment horizontal="left" vertical="center" wrapText="1"/>
    </xf>
    <xf numFmtId="166" fontId="7" fillId="17" borderId="25" xfId="0" applyNumberFormat="1" applyFont="1" applyFill="1" applyBorder="1" applyAlignment="1">
      <alignment horizontal="justify" vertical="center" wrapText="1"/>
    </xf>
    <xf numFmtId="10" fontId="7" fillId="17" borderId="25" xfId="0" applyNumberFormat="1" applyFont="1" applyFill="1" applyBorder="1" applyAlignment="1">
      <alignment horizontal="center" vertical="center"/>
    </xf>
    <xf numFmtId="0" fontId="7" fillId="17" borderId="25" xfId="0" applyNumberFormat="1" applyFont="1" applyFill="1" applyBorder="1" applyAlignment="1">
      <alignment horizontal="left" vertical="center" wrapText="1"/>
    </xf>
    <xf numFmtId="166" fontId="7" fillId="17" borderId="25" xfId="0" applyNumberFormat="1" applyFont="1" applyFill="1" applyBorder="1" applyAlignment="1">
      <alignment horizontal="right" vertical="center" wrapText="1"/>
    </xf>
    <xf numFmtId="3" fontId="7" fillId="17" borderId="25" xfId="0" applyNumberFormat="1" applyFont="1" applyFill="1" applyBorder="1" applyAlignment="1">
      <alignment horizontal="right" vertical="center"/>
    </xf>
    <xf numFmtId="3" fontId="7" fillId="17" borderId="25" xfId="0" applyNumberFormat="1" applyFont="1" applyFill="1" applyBorder="1" applyAlignment="1">
      <alignment horizontal="center" vertical="center"/>
    </xf>
    <xf numFmtId="166" fontId="9" fillId="0" borderId="25" xfId="0" applyNumberFormat="1" applyFont="1" applyFill="1" applyBorder="1" applyAlignment="1">
      <alignment horizontal="left" vertical="center" wrapText="1"/>
    </xf>
    <xf numFmtId="166" fontId="9" fillId="0" borderId="25" xfId="0" applyNumberFormat="1" applyFont="1" applyFill="1" applyBorder="1" applyAlignment="1">
      <alignment horizontal="justify" vertical="center" wrapText="1"/>
    </xf>
    <xf numFmtId="10" fontId="7" fillId="0" borderId="25" xfId="0" applyNumberFormat="1" applyFont="1" applyFill="1" applyBorder="1" applyAlignment="1">
      <alignment horizontal="center" vertical="center"/>
    </xf>
    <xf numFmtId="0" fontId="9" fillId="0" borderId="25" xfId="0" applyNumberFormat="1" applyFont="1" applyFill="1" applyBorder="1" applyAlignment="1">
      <alignment horizontal="left" vertical="center" wrapText="1"/>
    </xf>
    <xf numFmtId="0" fontId="9" fillId="0" borderId="25" xfId="0" applyNumberFormat="1" applyFont="1" applyFill="1" applyBorder="1" applyAlignment="1">
      <alignment horizontal="right" vertical="center" wrapText="1"/>
    </xf>
    <xf numFmtId="3" fontId="9" fillId="0" borderId="25" xfId="0" applyNumberFormat="1" applyFont="1" applyFill="1" applyBorder="1" applyAlignment="1">
      <alignment horizontal="right" vertical="center"/>
    </xf>
    <xf numFmtId="3" fontId="9" fillId="0" borderId="25" xfId="0" applyNumberFormat="1" applyFont="1" applyFill="1" applyBorder="1" applyAlignment="1">
      <alignment horizontal="center" vertical="center"/>
    </xf>
    <xf numFmtId="0" fontId="7" fillId="19" borderId="25" xfId="0" applyFont="1" applyFill="1" applyBorder="1"/>
    <xf numFmtId="10" fontId="7" fillId="19" borderId="25" xfId="0" applyNumberFormat="1" applyFont="1" applyFill="1" applyBorder="1" applyAlignment="1">
      <alignment horizontal="center" vertical="center"/>
    </xf>
    <xf numFmtId="0" fontId="7" fillId="19" borderId="25" xfId="0" applyNumberFormat="1" applyFont="1" applyFill="1" applyBorder="1" applyAlignment="1">
      <alignment horizontal="left" vertical="center" wrapText="1"/>
    </xf>
    <xf numFmtId="166" fontId="7" fillId="19" borderId="25" xfId="0" applyNumberFormat="1" applyFont="1" applyFill="1" applyBorder="1" applyAlignment="1">
      <alignment horizontal="right" vertical="center" wrapText="1"/>
    </xf>
    <xf numFmtId="3" fontId="7" fillId="19" borderId="25" xfId="0" applyNumberFormat="1" applyFont="1" applyFill="1" applyBorder="1" applyAlignment="1">
      <alignment horizontal="right" vertical="center"/>
    </xf>
    <xf numFmtId="3" fontId="7" fillId="19" borderId="25" xfId="0" applyNumberFormat="1" applyFont="1" applyFill="1" applyBorder="1" applyAlignment="1">
      <alignment horizontal="center" vertical="center"/>
    </xf>
    <xf numFmtId="10" fontId="9" fillId="0" borderId="25" xfId="0" applyNumberFormat="1" applyFont="1" applyFill="1" applyBorder="1" applyAlignment="1">
      <alignment horizontal="center" vertical="center"/>
    </xf>
    <xf numFmtId="9" fontId="9" fillId="0" borderId="25" xfId="9" applyFont="1" applyFill="1" applyBorder="1" applyAlignment="1">
      <alignment horizontal="right" vertical="center"/>
    </xf>
    <xf numFmtId="9" fontId="9" fillId="2" borderId="25" xfId="9" applyFont="1" applyFill="1" applyBorder="1" applyAlignment="1">
      <alignment horizontal="right" vertical="center" wrapText="1"/>
    </xf>
    <xf numFmtId="9" fontId="9" fillId="0" borderId="25" xfId="9" applyFont="1" applyFill="1" applyBorder="1" applyAlignment="1">
      <alignment horizontal="center" vertical="center"/>
    </xf>
    <xf numFmtId="0" fontId="9" fillId="2" borderId="25" xfId="0" applyNumberFormat="1" applyFont="1" applyFill="1" applyBorder="1" applyAlignment="1">
      <alignment horizontal="right" vertical="center"/>
    </xf>
    <xf numFmtId="3" fontId="9" fillId="0" borderId="5" xfId="0" applyNumberFormat="1" applyFont="1" applyFill="1" applyBorder="1" applyAlignment="1">
      <alignment horizontal="left" vertical="center" wrapText="1"/>
    </xf>
    <xf numFmtId="3" fontId="7" fillId="21" borderId="20" xfId="0" applyNumberFormat="1" applyFont="1" applyFill="1" applyBorder="1" applyAlignment="1">
      <alignment horizontal="right" vertical="center"/>
    </xf>
    <xf numFmtId="3" fontId="7" fillId="6" borderId="5" xfId="0" applyNumberFormat="1" applyFont="1" applyFill="1" applyBorder="1" applyAlignment="1">
      <alignment horizontal="center" vertical="center"/>
    </xf>
    <xf numFmtId="166" fontId="7" fillId="19" borderId="25" xfId="0" applyNumberFormat="1" applyFont="1" applyFill="1" applyBorder="1" applyAlignment="1">
      <alignment horizontal="justify" vertical="center" wrapText="1"/>
    </xf>
    <xf numFmtId="10" fontId="9" fillId="0" borderId="27" xfId="0" applyNumberFormat="1" applyFont="1" applyFill="1" applyBorder="1" applyAlignment="1">
      <alignment horizontal="center" vertical="center"/>
    </xf>
    <xf numFmtId="0" fontId="9" fillId="0" borderId="27" xfId="0" applyNumberFormat="1" applyFont="1" applyFill="1" applyBorder="1" applyAlignment="1">
      <alignment horizontal="left" vertical="center" wrapText="1"/>
    </xf>
    <xf numFmtId="3" fontId="9" fillId="0" borderId="27" xfId="0" applyNumberFormat="1" applyFont="1" applyFill="1" applyBorder="1" applyAlignment="1">
      <alignment horizontal="right" vertical="center"/>
    </xf>
    <xf numFmtId="166" fontId="7" fillId="22" borderId="26" xfId="0" applyNumberFormat="1" applyFont="1" applyFill="1" applyBorder="1" applyAlignment="1">
      <alignment horizontal="left" vertical="center" wrapText="1"/>
    </xf>
    <xf numFmtId="166" fontId="7" fillId="22" borderId="26" xfId="0" applyNumberFormat="1" applyFont="1" applyFill="1" applyBorder="1" applyAlignment="1">
      <alignment horizontal="justify" vertical="center" wrapText="1"/>
    </xf>
    <xf numFmtId="10" fontId="7" fillId="22" borderId="26" xfId="0" applyNumberFormat="1" applyFont="1" applyFill="1" applyBorder="1" applyAlignment="1">
      <alignment horizontal="center" vertical="center"/>
    </xf>
    <xf numFmtId="0" fontId="7" fillId="22" borderId="26" xfId="0" applyNumberFormat="1" applyFont="1" applyFill="1" applyBorder="1" applyAlignment="1">
      <alignment horizontal="left" vertical="center" wrapText="1"/>
    </xf>
    <xf numFmtId="166" fontId="7" fillId="22" borderId="26" xfId="0" applyNumberFormat="1" applyFont="1" applyFill="1" applyBorder="1" applyAlignment="1">
      <alignment horizontal="right" vertical="center" wrapText="1"/>
    </xf>
    <xf numFmtId="3" fontId="7" fillId="22" borderId="26" xfId="0" applyNumberFormat="1" applyFont="1" applyFill="1" applyBorder="1" applyAlignment="1">
      <alignment horizontal="right" vertical="center"/>
    </xf>
    <xf numFmtId="3" fontId="7" fillId="22" borderId="26" xfId="0" applyNumberFormat="1" applyFont="1" applyFill="1" applyBorder="1" applyAlignment="1">
      <alignment horizontal="center" vertical="center"/>
    </xf>
    <xf numFmtId="166" fontId="7" fillId="23" borderId="26" xfId="0" applyNumberFormat="1" applyFont="1" applyFill="1" applyBorder="1" applyAlignment="1">
      <alignment horizontal="left" vertical="center" wrapText="1"/>
    </xf>
    <xf numFmtId="166" fontId="7" fillId="23" borderId="26" xfId="0" applyNumberFormat="1" applyFont="1" applyFill="1" applyBorder="1" applyAlignment="1">
      <alignment horizontal="justify" vertical="center" wrapText="1"/>
    </xf>
    <xf numFmtId="10" fontId="7" fillId="23" borderId="26" xfId="0" applyNumberFormat="1" applyFont="1" applyFill="1" applyBorder="1" applyAlignment="1">
      <alignment horizontal="center" vertical="center"/>
    </xf>
    <xf numFmtId="0" fontId="7" fillId="23" borderId="26" xfId="0" applyNumberFormat="1" applyFont="1" applyFill="1" applyBorder="1" applyAlignment="1">
      <alignment horizontal="left" vertical="center" wrapText="1"/>
    </xf>
    <xf numFmtId="166" fontId="7" fillId="23" borderId="26" xfId="0" applyNumberFormat="1" applyFont="1" applyFill="1" applyBorder="1" applyAlignment="1">
      <alignment horizontal="right" vertical="center" wrapText="1"/>
    </xf>
    <xf numFmtId="3" fontId="7" fillId="23" borderId="26" xfId="0" applyNumberFormat="1" applyFont="1" applyFill="1" applyBorder="1" applyAlignment="1">
      <alignment horizontal="right" vertical="center"/>
    </xf>
    <xf numFmtId="3" fontId="7" fillId="23" borderId="26" xfId="0" applyNumberFormat="1" applyFont="1" applyFill="1" applyBorder="1" applyAlignment="1">
      <alignment horizontal="center" vertical="center"/>
    </xf>
    <xf numFmtId="166" fontId="7" fillId="24" borderId="26" xfId="0" applyNumberFormat="1" applyFont="1" applyFill="1" applyBorder="1" applyAlignment="1">
      <alignment horizontal="left" vertical="center" wrapText="1"/>
    </xf>
    <xf numFmtId="166" fontId="7" fillId="24" borderId="26" xfId="0" applyNumberFormat="1" applyFont="1" applyFill="1" applyBorder="1" applyAlignment="1">
      <alignment horizontal="justify" vertical="center" wrapText="1"/>
    </xf>
    <xf numFmtId="10" fontId="7" fillId="24" borderId="26" xfId="0" applyNumberFormat="1" applyFont="1" applyFill="1" applyBorder="1" applyAlignment="1">
      <alignment horizontal="center" vertical="center"/>
    </xf>
    <xf numFmtId="0" fontId="7" fillId="24" borderId="26" xfId="0" applyNumberFormat="1" applyFont="1" applyFill="1" applyBorder="1" applyAlignment="1">
      <alignment horizontal="left" vertical="center" wrapText="1"/>
    </xf>
    <xf numFmtId="166" fontId="7" fillId="24" borderId="26" xfId="0" applyNumberFormat="1" applyFont="1" applyFill="1" applyBorder="1" applyAlignment="1">
      <alignment horizontal="right" vertical="center" wrapText="1"/>
    </xf>
    <xf numFmtId="3" fontId="7" fillId="24" borderId="26" xfId="0" applyNumberFormat="1" applyFont="1" applyFill="1" applyBorder="1" applyAlignment="1">
      <alignment horizontal="right" vertical="center"/>
    </xf>
    <xf numFmtId="3" fontId="7" fillId="24" borderId="26" xfId="0" applyNumberFormat="1" applyFont="1" applyFill="1" applyBorder="1" applyAlignment="1">
      <alignment horizontal="center" vertical="center"/>
    </xf>
    <xf numFmtId="166" fontId="9" fillId="0" borderId="26" xfId="0" applyNumberFormat="1" applyFont="1" applyFill="1" applyBorder="1" applyAlignment="1">
      <alignment horizontal="left" vertical="center" wrapText="1"/>
    </xf>
    <xf numFmtId="166" fontId="9" fillId="0" borderId="26" xfId="0" applyNumberFormat="1" applyFont="1" applyFill="1" applyBorder="1" applyAlignment="1">
      <alignment horizontal="justify" vertical="center" wrapText="1"/>
    </xf>
    <xf numFmtId="10" fontId="9" fillId="0" borderId="26" xfId="0" applyNumberFormat="1" applyFont="1" applyFill="1" applyBorder="1" applyAlignment="1">
      <alignment horizontal="center" vertical="center"/>
    </xf>
    <xf numFmtId="0" fontId="9" fillId="0" borderId="26" xfId="0" applyNumberFormat="1" applyFont="1" applyFill="1" applyBorder="1" applyAlignment="1">
      <alignment horizontal="left" vertical="center" wrapText="1"/>
    </xf>
    <xf numFmtId="9" fontId="9" fillId="2" borderId="26" xfId="9" applyFont="1" applyFill="1" applyBorder="1" applyAlignment="1">
      <alignment horizontal="right" vertical="center" wrapText="1"/>
    </xf>
    <xf numFmtId="9" fontId="9" fillId="0" borderId="26" xfId="9" applyFont="1" applyFill="1" applyBorder="1" applyAlignment="1">
      <alignment horizontal="right" vertical="center" wrapText="1"/>
    </xf>
    <xf numFmtId="9" fontId="9" fillId="0" borderId="26" xfId="9" applyFont="1" applyFill="1" applyBorder="1" applyAlignment="1">
      <alignment horizontal="center" vertical="center" wrapText="1"/>
    </xf>
    <xf numFmtId="3" fontId="9" fillId="0" borderId="26" xfId="0" applyNumberFormat="1" applyFont="1" applyFill="1" applyBorder="1" applyAlignment="1">
      <alignment horizontal="right" vertical="center"/>
    </xf>
    <xf numFmtId="3" fontId="9" fillId="0" borderId="26" xfId="0" applyNumberFormat="1" applyFont="1" applyFill="1" applyBorder="1" applyAlignment="1">
      <alignment horizontal="center" vertical="center"/>
    </xf>
    <xf numFmtId="0" fontId="9" fillId="0" borderId="26" xfId="0" applyNumberFormat="1" applyFont="1" applyFill="1" applyBorder="1" applyAlignment="1">
      <alignment horizontal="right" vertical="center" wrapText="1"/>
    </xf>
    <xf numFmtId="166" fontId="7" fillId="25" borderId="26" xfId="0" applyNumberFormat="1" applyFont="1" applyFill="1" applyBorder="1" applyAlignment="1">
      <alignment horizontal="justify" vertical="center" wrapText="1"/>
    </xf>
    <xf numFmtId="10" fontId="7" fillId="25" borderId="26" xfId="0" applyNumberFormat="1" applyFont="1" applyFill="1" applyBorder="1" applyAlignment="1">
      <alignment horizontal="center" vertical="center"/>
    </xf>
    <xf numFmtId="0" fontId="7" fillId="25" borderId="26" xfId="0" applyNumberFormat="1" applyFont="1" applyFill="1" applyBorder="1" applyAlignment="1">
      <alignment horizontal="left" vertical="center" wrapText="1"/>
    </xf>
    <xf numFmtId="166" fontId="7" fillId="25" borderId="26" xfId="0" applyNumberFormat="1" applyFont="1" applyFill="1" applyBorder="1" applyAlignment="1">
      <alignment horizontal="right" vertical="center" wrapText="1"/>
    </xf>
    <xf numFmtId="3" fontId="7" fillId="25" borderId="26" xfId="0" applyNumberFormat="1" applyFont="1" applyFill="1" applyBorder="1" applyAlignment="1">
      <alignment horizontal="right" vertical="center"/>
    </xf>
    <xf numFmtId="3" fontId="7" fillId="25" borderId="26" xfId="0" applyNumberFormat="1" applyFont="1" applyFill="1" applyBorder="1" applyAlignment="1">
      <alignment horizontal="center" vertical="center"/>
    </xf>
    <xf numFmtId="166" fontId="7" fillId="26" borderId="28" xfId="0" applyNumberFormat="1" applyFont="1" applyFill="1" applyBorder="1" applyAlignment="1">
      <alignment horizontal="left" vertical="center" wrapText="1"/>
    </xf>
    <xf numFmtId="166" fontId="7" fillId="26" borderId="28" xfId="0" applyNumberFormat="1" applyFont="1" applyFill="1" applyBorder="1" applyAlignment="1">
      <alignment horizontal="justify" vertical="center" wrapText="1"/>
    </xf>
    <xf numFmtId="10" fontId="7" fillId="26" borderId="28" xfId="0" applyNumberFormat="1" applyFont="1" applyFill="1" applyBorder="1" applyAlignment="1">
      <alignment horizontal="center" vertical="center"/>
    </xf>
    <xf numFmtId="0" fontId="7" fillId="26" borderId="28" xfId="0" applyNumberFormat="1" applyFont="1" applyFill="1" applyBorder="1" applyAlignment="1">
      <alignment horizontal="left" vertical="center" wrapText="1"/>
    </xf>
    <xf numFmtId="166" fontId="7" fillId="26" borderId="28" xfId="0" applyNumberFormat="1" applyFont="1" applyFill="1" applyBorder="1" applyAlignment="1">
      <alignment horizontal="right" vertical="center" wrapText="1"/>
    </xf>
    <xf numFmtId="3" fontId="7" fillId="26" borderId="28" xfId="0" applyNumberFormat="1" applyFont="1" applyFill="1" applyBorder="1" applyAlignment="1">
      <alignment horizontal="right" vertical="center"/>
    </xf>
    <xf numFmtId="3" fontId="7" fillId="26" borderId="28" xfId="0" applyNumberFormat="1" applyFont="1" applyFill="1" applyBorder="1" applyAlignment="1">
      <alignment horizontal="center" vertical="center"/>
    </xf>
    <xf numFmtId="166" fontId="7" fillId="27" borderId="29" xfId="0" applyNumberFormat="1" applyFont="1" applyFill="1" applyBorder="1" applyAlignment="1">
      <alignment horizontal="justify" vertical="center" wrapText="1"/>
    </xf>
    <xf numFmtId="10" fontId="7" fillId="27" borderId="29" xfId="0" applyNumberFormat="1" applyFont="1" applyFill="1" applyBorder="1" applyAlignment="1">
      <alignment horizontal="center" vertical="center"/>
    </xf>
    <xf numFmtId="0" fontId="7" fillId="27" borderId="29" xfId="0" applyNumberFormat="1" applyFont="1" applyFill="1" applyBorder="1" applyAlignment="1">
      <alignment horizontal="left" vertical="center" wrapText="1"/>
    </xf>
    <xf numFmtId="166" fontId="7" fillId="27" borderId="29" xfId="0" applyNumberFormat="1" applyFont="1" applyFill="1" applyBorder="1" applyAlignment="1">
      <alignment horizontal="right" vertical="center" wrapText="1"/>
    </xf>
    <xf numFmtId="3" fontId="7" fillId="27" borderId="29" xfId="0" applyNumberFormat="1" applyFont="1" applyFill="1" applyBorder="1" applyAlignment="1">
      <alignment horizontal="right" vertical="center"/>
    </xf>
    <xf numFmtId="3" fontId="7" fillId="27" borderId="29" xfId="0" applyNumberFormat="1" applyFont="1" applyFill="1" applyBorder="1" applyAlignment="1">
      <alignment horizontal="center" vertical="center"/>
    </xf>
    <xf numFmtId="166" fontId="9" fillId="0" borderId="29" xfId="0" applyNumberFormat="1" applyFont="1" applyFill="1" applyBorder="1" applyAlignment="1">
      <alignment horizontal="justify" vertical="center" wrapText="1"/>
    </xf>
    <xf numFmtId="10" fontId="9" fillId="0" borderId="29" xfId="0" applyNumberFormat="1" applyFont="1" applyFill="1" applyBorder="1" applyAlignment="1">
      <alignment horizontal="center" vertical="center"/>
    </xf>
    <xf numFmtId="0" fontId="9" fillId="0" borderId="29" xfId="0" applyNumberFormat="1" applyFont="1" applyFill="1" applyBorder="1" applyAlignment="1">
      <alignment horizontal="left" vertical="center" wrapText="1"/>
    </xf>
    <xf numFmtId="0" fontId="9" fillId="0" borderId="29" xfId="1" applyNumberFormat="1" applyFont="1" applyFill="1" applyBorder="1" applyAlignment="1">
      <alignment horizontal="right" vertical="center" wrapText="1"/>
    </xf>
    <xf numFmtId="0" fontId="9" fillId="0" borderId="29" xfId="0" applyNumberFormat="1" applyFont="1" applyFill="1" applyBorder="1" applyAlignment="1">
      <alignment horizontal="right" vertical="center"/>
    </xf>
    <xf numFmtId="0" fontId="9" fillId="0" borderId="29" xfId="0" applyNumberFormat="1" applyFont="1" applyFill="1" applyBorder="1" applyAlignment="1">
      <alignment horizontal="center" vertical="center"/>
    </xf>
    <xf numFmtId="3" fontId="9" fillId="0" borderId="29" xfId="0" applyNumberFormat="1" applyFont="1" applyFill="1" applyBorder="1" applyAlignment="1">
      <alignment horizontal="right" vertical="center"/>
    </xf>
    <xf numFmtId="3" fontId="9" fillId="0" borderId="29" xfId="0" applyNumberFormat="1" applyFont="1" applyFill="1" applyBorder="1" applyAlignment="1">
      <alignment horizontal="center" vertical="center"/>
    </xf>
    <xf numFmtId="166" fontId="7" fillId="28" borderId="30" xfId="0" applyNumberFormat="1" applyFont="1" applyFill="1" applyBorder="1" applyAlignment="1">
      <alignment horizontal="left" vertical="center" wrapText="1"/>
    </xf>
    <xf numFmtId="166" fontId="7" fillId="28" borderId="30" xfId="0" applyNumberFormat="1" applyFont="1" applyFill="1" applyBorder="1" applyAlignment="1">
      <alignment horizontal="justify" vertical="center" wrapText="1"/>
    </xf>
    <xf numFmtId="10" fontId="7" fillId="28" borderId="30" xfId="0" applyNumberFormat="1" applyFont="1" applyFill="1" applyBorder="1" applyAlignment="1">
      <alignment horizontal="center" vertical="center"/>
    </xf>
    <xf numFmtId="0" fontId="7" fillId="28" borderId="30" xfId="0" applyNumberFormat="1" applyFont="1" applyFill="1" applyBorder="1" applyAlignment="1">
      <alignment horizontal="left" vertical="center" wrapText="1"/>
    </xf>
    <xf numFmtId="166" fontId="7" fillId="28" borderId="30" xfId="0" applyNumberFormat="1" applyFont="1" applyFill="1" applyBorder="1" applyAlignment="1">
      <alignment horizontal="right" vertical="center" wrapText="1"/>
    </xf>
    <xf numFmtId="3" fontId="7" fillId="28" borderId="30" xfId="0" applyNumberFormat="1" applyFont="1" applyFill="1" applyBorder="1" applyAlignment="1">
      <alignment horizontal="right" vertical="center"/>
    </xf>
    <xf numFmtId="3" fontId="7" fillId="28" borderId="30" xfId="0" applyNumberFormat="1" applyFont="1" applyFill="1" applyBorder="1" applyAlignment="1">
      <alignment horizontal="center" vertical="center"/>
    </xf>
    <xf numFmtId="166" fontId="7" fillId="27" borderId="31" xfId="0" applyNumberFormat="1" applyFont="1" applyFill="1" applyBorder="1" applyAlignment="1">
      <alignment horizontal="left" vertical="center" wrapText="1"/>
    </xf>
    <xf numFmtId="0" fontId="7" fillId="27" borderId="31" xfId="0" applyFont="1" applyFill="1" applyBorder="1"/>
    <xf numFmtId="10" fontId="7" fillId="27" borderId="31" xfId="0" applyNumberFormat="1" applyFont="1" applyFill="1" applyBorder="1" applyAlignment="1">
      <alignment horizontal="center" vertical="center"/>
    </xf>
    <xf numFmtId="0" fontId="7" fillId="27" borderId="31" xfId="0" applyNumberFormat="1" applyFont="1" applyFill="1" applyBorder="1" applyAlignment="1">
      <alignment horizontal="left" vertical="center" wrapText="1"/>
    </xf>
    <xf numFmtId="166" fontId="7" fillId="27" borderId="31" xfId="0" applyNumberFormat="1" applyFont="1" applyFill="1" applyBorder="1" applyAlignment="1">
      <alignment horizontal="right" vertical="center" wrapText="1"/>
    </xf>
    <xf numFmtId="3" fontId="7" fillId="27" borderId="31" xfId="0" applyNumberFormat="1" applyFont="1" applyFill="1" applyBorder="1" applyAlignment="1">
      <alignment horizontal="right" vertical="center"/>
    </xf>
    <xf numFmtId="3" fontId="7" fillId="27" borderId="31" xfId="0" applyNumberFormat="1" applyFont="1" applyFill="1" applyBorder="1" applyAlignment="1">
      <alignment horizontal="center" vertical="center"/>
    </xf>
    <xf numFmtId="166" fontId="9" fillId="0" borderId="31" xfId="0" applyNumberFormat="1" applyFont="1" applyFill="1" applyBorder="1" applyAlignment="1">
      <alignment horizontal="left" vertical="center" wrapText="1"/>
    </xf>
    <xf numFmtId="166" fontId="9" fillId="0" borderId="31" xfId="0" applyNumberFormat="1" applyFont="1" applyFill="1" applyBorder="1" applyAlignment="1">
      <alignment horizontal="justify" vertical="center" wrapText="1"/>
    </xf>
    <xf numFmtId="10" fontId="9" fillId="0" borderId="31" xfId="0" applyNumberFormat="1" applyFont="1" applyFill="1" applyBorder="1" applyAlignment="1">
      <alignment horizontal="center" vertical="center"/>
    </xf>
    <xf numFmtId="0" fontId="9" fillId="0" borderId="31" xfId="0" applyNumberFormat="1" applyFont="1" applyFill="1" applyBorder="1" applyAlignment="1">
      <alignment horizontal="left" vertical="center" wrapText="1"/>
    </xf>
    <xf numFmtId="9" fontId="9" fillId="2" borderId="31" xfId="9" applyFont="1" applyFill="1" applyBorder="1" applyAlignment="1">
      <alignment horizontal="right" vertical="center" wrapText="1"/>
    </xf>
    <xf numFmtId="9" fontId="9" fillId="0" borderId="31" xfId="9" applyFont="1" applyFill="1" applyBorder="1" applyAlignment="1">
      <alignment horizontal="right" vertical="center"/>
    </xf>
    <xf numFmtId="9" fontId="9" fillId="0" borderId="31" xfId="9" applyFont="1" applyFill="1" applyBorder="1" applyAlignment="1">
      <alignment horizontal="center" vertical="center"/>
    </xf>
    <xf numFmtId="3" fontId="9" fillId="0" borderId="31" xfId="0" applyNumberFormat="1" applyFont="1" applyFill="1" applyBorder="1" applyAlignment="1">
      <alignment horizontal="right" vertical="center"/>
    </xf>
    <xf numFmtId="0" fontId="7" fillId="30" borderId="31" xfId="0" applyFont="1" applyFill="1" applyBorder="1"/>
    <xf numFmtId="10" fontId="7" fillId="30" borderId="31" xfId="0" applyNumberFormat="1" applyFont="1" applyFill="1" applyBorder="1" applyAlignment="1">
      <alignment horizontal="center" vertical="center"/>
    </xf>
    <xf numFmtId="0" fontId="7" fillId="30" borderId="31" xfId="0" applyNumberFormat="1" applyFont="1" applyFill="1" applyBorder="1" applyAlignment="1">
      <alignment horizontal="left" vertical="center" wrapText="1"/>
    </xf>
    <xf numFmtId="166" fontId="7" fillId="30" borderId="31" xfId="0" applyNumberFormat="1" applyFont="1" applyFill="1" applyBorder="1" applyAlignment="1">
      <alignment horizontal="right" vertical="center" wrapText="1"/>
    </xf>
    <xf numFmtId="3" fontId="7" fillId="30" borderId="31" xfId="0" applyNumberFormat="1" applyFont="1" applyFill="1" applyBorder="1" applyAlignment="1">
      <alignment horizontal="right" vertical="center"/>
    </xf>
    <xf numFmtId="3" fontId="7" fillId="30" borderId="31" xfId="0" applyNumberFormat="1" applyFont="1" applyFill="1" applyBorder="1" applyAlignment="1">
      <alignment horizontal="center" vertical="center"/>
    </xf>
    <xf numFmtId="0" fontId="9" fillId="0" borderId="31" xfId="0" applyNumberFormat="1" applyFont="1" applyFill="1" applyBorder="1" applyAlignment="1">
      <alignment horizontal="right" vertical="center" wrapText="1"/>
    </xf>
    <xf numFmtId="3" fontId="9" fillId="0" borderId="31" xfId="0" applyNumberFormat="1" applyFont="1" applyFill="1" applyBorder="1" applyAlignment="1">
      <alignment horizontal="center" vertical="center"/>
    </xf>
    <xf numFmtId="166" fontId="7" fillId="30" borderId="31" xfId="0" applyNumberFormat="1" applyFont="1" applyFill="1" applyBorder="1" applyAlignment="1">
      <alignment horizontal="justify" vertical="center" wrapText="1"/>
    </xf>
    <xf numFmtId="166" fontId="9" fillId="0" borderId="33" xfId="0" applyNumberFormat="1" applyFont="1" applyFill="1" applyBorder="1" applyAlignment="1">
      <alignment horizontal="justify" vertical="center" wrapText="1"/>
    </xf>
    <xf numFmtId="10" fontId="9" fillId="0" borderId="33" xfId="0" applyNumberFormat="1" applyFont="1" applyFill="1" applyBorder="1" applyAlignment="1">
      <alignment horizontal="center" vertical="center"/>
    </xf>
    <xf numFmtId="0" fontId="9" fillId="0" borderId="33" xfId="0" applyNumberFormat="1" applyFont="1" applyFill="1" applyBorder="1" applyAlignment="1">
      <alignment horizontal="left" vertical="center" wrapText="1"/>
    </xf>
    <xf numFmtId="0" fontId="9" fillId="0" borderId="33" xfId="0" applyNumberFormat="1" applyFont="1" applyFill="1" applyBorder="1" applyAlignment="1">
      <alignment horizontal="right" vertical="center" wrapText="1"/>
    </xf>
    <xf numFmtId="3" fontId="9" fillId="0" borderId="33" xfId="0" applyNumberFormat="1" applyFont="1" applyFill="1" applyBorder="1" applyAlignment="1">
      <alignment horizontal="right" vertical="center"/>
    </xf>
    <xf numFmtId="3" fontId="9" fillId="0" borderId="33" xfId="0" applyNumberFormat="1" applyFont="1" applyFill="1" applyBorder="1" applyAlignment="1">
      <alignment horizontal="center" vertical="center"/>
    </xf>
    <xf numFmtId="166" fontId="7" fillId="31" borderId="32" xfId="0" applyNumberFormat="1" applyFont="1" applyFill="1" applyBorder="1" applyAlignment="1">
      <alignment horizontal="left" vertical="center" wrapText="1"/>
    </xf>
    <xf numFmtId="166" fontId="7" fillId="31" borderId="32" xfId="0" applyNumberFormat="1" applyFont="1" applyFill="1" applyBorder="1" applyAlignment="1">
      <alignment horizontal="justify" vertical="center" wrapText="1"/>
    </xf>
    <xf numFmtId="10" fontId="7" fillId="31" borderId="32" xfId="0" applyNumberFormat="1" applyFont="1" applyFill="1" applyBorder="1" applyAlignment="1">
      <alignment horizontal="center" vertical="center"/>
    </xf>
    <xf numFmtId="0" fontId="7" fillId="31" borderId="32" xfId="0" applyNumberFormat="1" applyFont="1" applyFill="1" applyBorder="1" applyAlignment="1">
      <alignment horizontal="left" vertical="center" wrapText="1"/>
    </xf>
    <xf numFmtId="166" fontId="7" fillId="31" borderId="32" xfId="0" applyNumberFormat="1" applyFont="1" applyFill="1" applyBorder="1" applyAlignment="1">
      <alignment horizontal="right" vertical="center" wrapText="1"/>
    </xf>
    <xf numFmtId="3" fontId="7" fillId="31" borderId="32" xfId="0" applyNumberFormat="1" applyFont="1" applyFill="1" applyBorder="1" applyAlignment="1">
      <alignment horizontal="right" vertical="center"/>
    </xf>
    <xf numFmtId="3" fontId="7" fillId="31" borderId="32" xfId="0" applyNumberFormat="1" applyFont="1" applyFill="1" applyBorder="1" applyAlignment="1">
      <alignment horizontal="center" vertical="center"/>
    </xf>
    <xf numFmtId="166" fontId="7" fillId="29" borderId="32" xfId="0" applyNumberFormat="1" applyFont="1" applyFill="1" applyBorder="1" applyAlignment="1">
      <alignment horizontal="left" vertical="center" wrapText="1"/>
    </xf>
    <xf numFmtId="0" fontId="7" fillId="29" borderId="32" xfId="0" applyFont="1" applyFill="1" applyBorder="1"/>
    <xf numFmtId="10" fontId="7" fillId="29" borderId="32" xfId="0" applyNumberFormat="1" applyFont="1" applyFill="1" applyBorder="1" applyAlignment="1">
      <alignment horizontal="center" vertical="center"/>
    </xf>
    <xf numFmtId="0" fontId="7" fillId="29" borderId="32" xfId="0" applyNumberFormat="1" applyFont="1" applyFill="1" applyBorder="1" applyAlignment="1">
      <alignment horizontal="left" vertical="center" wrapText="1"/>
    </xf>
    <xf numFmtId="166" fontId="7" fillId="29" borderId="32" xfId="0" applyNumberFormat="1" applyFont="1" applyFill="1" applyBorder="1" applyAlignment="1">
      <alignment horizontal="right" vertical="center" wrapText="1"/>
    </xf>
    <xf numFmtId="3" fontId="7" fillId="29" borderId="32" xfId="0" applyNumberFormat="1" applyFont="1" applyFill="1" applyBorder="1" applyAlignment="1">
      <alignment horizontal="right" vertical="center"/>
    </xf>
    <xf numFmtId="3" fontId="7" fillId="29" borderId="32" xfId="0" applyNumberFormat="1" applyFont="1" applyFill="1" applyBorder="1" applyAlignment="1">
      <alignment horizontal="center" vertical="center"/>
    </xf>
    <xf numFmtId="166" fontId="9" fillId="0" borderId="32" xfId="0" applyNumberFormat="1" applyFont="1" applyFill="1" applyBorder="1" applyAlignment="1">
      <alignment horizontal="left" vertical="center" wrapText="1"/>
    </xf>
    <xf numFmtId="166" fontId="9" fillId="0" borderId="32" xfId="0" applyNumberFormat="1" applyFont="1" applyFill="1" applyBorder="1" applyAlignment="1">
      <alignment horizontal="justify" vertical="center" wrapText="1"/>
    </xf>
    <xf numFmtId="10" fontId="9" fillId="0" borderId="32" xfId="0" applyNumberFormat="1" applyFont="1" applyFill="1" applyBorder="1" applyAlignment="1">
      <alignment horizontal="center" vertical="center"/>
    </xf>
    <xf numFmtId="0" fontId="9" fillId="0" borderId="32" xfId="0" applyNumberFormat="1" applyFont="1" applyFill="1" applyBorder="1" applyAlignment="1">
      <alignment horizontal="left" vertical="center" wrapText="1"/>
    </xf>
    <xf numFmtId="9" fontId="9" fillId="2" borderId="32" xfId="9" applyFont="1" applyFill="1" applyBorder="1" applyAlignment="1">
      <alignment horizontal="right" vertical="center" wrapText="1"/>
    </xf>
    <xf numFmtId="9" fontId="9" fillId="0" borderId="32" xfId="9" applyFont="1" applyFill="1" applyBorder="1" applyAlignment="1">
      <alignment horizontal="right" vertical="center"/>
    </xf>
    <xf numFmtId="9" fontId="9" fillId="0" borderId="32" xfId="9" applyFont="1" applyFill="1" applyBorder="1" applyAlignment="1">
      <alignment horizontal="center" vertical="center"/>
    </xf>
    <xf numFmtId="3" fontId="9" fillId="0" borderId="32" xfId="0" applyNumberFormat="1" applyFont="1" applyFill="1" applyBorder="1" applyAlignment="1">
      <alignment horizontal="right" vertical="center"/>
    </xf>
    <xf numFmtId="166" fontId="7" fillId="32" borderId="32" xfId="0" applyNumberFormat="1" applyFont="1" applyFill="1" applyBorder="1" applyAlignment="1">
      <alignment horizontal="justify" vertical="center" wrapText="1"/>
    </xf>
    <xf numFmtId="10" fontId="7" fillId="32" borderId="32" xfId="0" applyNumberFormat="1" applyFont="1" applyFill="1" applyBorder="1" applyAlignment="1">
      <alignment horizontal="center" vertical="center"/>
    </xf>
    <xf numFmtId="0" fontId="7" fillId="32" borderId="32" xfId="0" applyNumberFormat="1" applyFont="1" applyFill="1" applyBorder="1" applyAlignment="1">
      <alignment horizontal="left" vertical="center" wrapText="1"/>
    </xf>
    <xf numFmtId="166" fontId="7" fillId="32" borderId="32" xfId="0" applyNumberFormat="1" applyFont="1" applyFill="1" applyBorder="1" applyAlignment="1">
      <alignment horizontal="right" vertical="center" wrapText="1"/>
    </xf>
    <xf numFmtId="3" fontId="7" fillId="32" borderId="32" xfId="0" applyNumberFormat="1" applyFont="1" applyFill="1" applyBorder="1" applyAlignment="1">
      <alignment horizontal="right" vertical="center"/>
    </xf>
    <xf numFmtId="3" fontId="7" fillId="32" borderId="32" xfId="0" applyNumberFormat="1" applyFont="1" applyFill="1" applyBorder="1" applyAlignment="1">
      <alignment horizontal="center" vertical="center"/>
    </xf>
    <xf numFmtId="0" fontId="9" fillId="0" borderId="32" xfId="0" applyNumberFormat="1" applyFont="1" applyFill="1" applyBorder="1" applyAlignment="1">
      <alignment horizontal="right" vertical="center" wrapText="1"/>
    </xf>
    <xf numFmtId="3" fontId="9" fillId="0" borderId="32" xfId="0" applyNumberFormat="1" applyFont="1" applyFill="1" applyBorder="1" applyAlignment="1">
      <alignment horizontal="center" vertical="center"/>
    </xf>
    <xf numFmtId="166" fontId="7" fillId="33" borderId="34" xfId="0" applyNumberFormat="1" applyFont="1" applyFill="1" applyBorder="1" applyAlignment="1">
      <alignment horizontal="left" vertical="center" wrapText="1"/>
    </xf>
    <xf numFmtId="0" fontId="7" fillId="33" borderId="34" xfId="0" applyFont="1" applyFill="1" applyBorder="1"/>
    <xf numFmtId="10" fontId="7" fillId="33" borderId="34" xfId="0" applyNumberFormat="1" applyFont="1" applyFill="1" applyBorder="1" applyAlignment="1">
      <alignment horizontal="center" vertical="center"/>
    </xf>
    <xf numFmtId="0" fontId="7" fillId="33" borderId="34" xfId="0" applyNumberFormat="1" applyFont="1" applyFill="1" applyBorder="1" applyAlignment="1">
      <alignment horizontal="left" vertical="center" wrapText="1"/>
    </xf>
    <xf numFmtId="166" fontId="7" fillId="33" borderId="34" xfId="0" applyNumberFormat="1" applyFont="1" applyFill="1" applyBorder="1" applyAlignment="1">
      <alignment horizontal="right" vertical="center" wrapText="1"/>
    </xf>
    <xf numFmtId="3" fontId="7" fillId="33" borderId="34" xfId="0" applyNumberFormat="1" applyFont="1" applyFill="1" applyBorder="1" applyAlignment="1">
      <alignment horizontal="right" vertical="center"/>
    </xf>
    <xf numFmtId="3" fontId="7" fillId="33" borderId="34" xfId="0" applyNumberFormat="1" applyFont="1" applyFill="1" applyBorder="1" applyAlignment="1">
      <alignment horizontal="center" vertical="center"/>
    </xf>
    <xf numFmtId="166" fontId="7" fillId="7" borderId="34" xfId="0" applyNumberFormat="1" applyFont="1" applyFill="1" applyBorder="1" applyAlignment="1">
      <alignment horizontal="left" vertical="center" wrapText="1"/>
    </xf>
    <xf numFmtId="166" fontId="7" fillId="7" borderId="34" xfId="0" applyNumberFormat="1" applyFont="1" applyFill="1" applyBorder="1" applyAlignment="1">
      <alignment horizontal="justify" vertical="center" wrapText="1"/>
    </xf>
    <xf numFmtId="10" fontId="7" fillId="7" borderId="34" xfId="0" applyNumberFormat="1" applyFont="1" applyFill="1" applyBorder="1" applyAlignment="1">
      <alignment horizontal="center" vertical="center"/>
    </xf>
    <xf numFmtId="0" fontId="7" fillId="7" borderId="34" xfId="0" applyNumberFormat="1" applyFont="1" applyFill="1" applyBorder="1" applyAlignment="1">
      <alignment horizontal="left" vertical="center" wrapText="1"/>
    </xf>
    <xf numFmtId="166" fontId="7" fillId="7" borderId="34" xfId="0" applyNumberFormat="1" applyFont="1" applyFill="1" applyBorder="1" applyAlignment="1">
      <alignment horizontal="right" vertical="center" wrapText="1"/>
    </xf>
    <xf numFmtId="3" fontId="7" fillId="7" borderId="34" xfId="0" applyNumberFormat="1" applyFont="1" applyFill="1" applyBorder="1" applyAlignment="1">
      <alignment horizontal="right" vertical="center"/>
    </xf>
    <xf numFmtId="3" fontId="7" fillId="7" borderId="34" xfId="0" applyNumberFormat="1" applyFont="1" applyFill="1" applyBorder="1" applyAlignment="1">
      <alignment horizontal="center" vertical="center"/>
    </xf>
    <xf numFmtId="166" fontId="9" fillId="0" borderId="34" xfId="0" applyNumberFormat="1" applyFont="1" applyFill="1" applyBorder="1" applyAlignment="1">
      <alignment horizontal="left" vertical="center" wrapText="1"/>
    </xf>
    <xf numFmtId="166" fontId="9" fillId="0" borderId="34" xfId="0" applyNumberFormat="1" applyFont="1" applyFill="1" applyBorder="1" applyAlignment="1">
      <alignment horizontal="justify" vertical="center" wrapText="1"/>
    </xf>
    <xf numFmtId="10" fontId="9" fillId="0" borderId="34" xfId="0" applyNumberFormat="1" applyFont="1" applyFill="1" applyBorder="1" applyAlignment="1">
      <alignment horizontal="center" vertical="center"/>
    </xf>
    <xf numFmtId="0" fontId="9" fillId="0" borderId="34" xfId="0" applyNumberFormat="1" applyFont="1" applyFill="1" applyBorder="1" applyAlignment="1">
      <alignment horizontal="left" vertical="center" wrapText="1"/>
    </xf>
    <xf numFmtId="167" fontId="9" fillId="0" borderId="34" xfId="0" applyNumberFormat="1" applyFont="1" applyFill="1" applyBorder="1" applyAlignment="1">
      <alignment horizontal="right" vertical="center" wrapText="1"/>
    </xf>
    <xf numFmtId="9" fontId="9" fillId="0" borderId="34" xfId="9" applyFont="1" applyFill="1" applyBorder="1" applyAlignment="1">
      <alignment horizontal="right" vertical="center" wrapText="1"/>
    </xf>
    <xf numFmtId="9" fontId="9" fillId="0" borderId="34" xfId="9" applyFont="1" applyFill="1" applyBorder="1" applyAlignment="1">
      <alignment horizontal="center" vertical="center" wrapText="1"/>
    </xf>
    <xf numFmtId="3" fontId="9" fillId="0" borderId="34" xfId="0" applyNumberFormat="1" applyFont="1" applyFill="1" applyBorder="1" applyAlignment="1">
      <alignment horizontal="right" vertical="center"/>
    </xf>
    <xf numFmtId="0" fontId="7" fillId="34" borderId="34" xfId="0" applyFont="1" applyFill="1" applyBorder="1"/>
    <xf numFmtId="10" fontId="7" fillId="34" borderId="34" xfId="0" applyNumberFormat="1" applyFont="1" applyFill="1" applyBorder="1" applyAlignment="1">
      <alignment horizontal="center" vertical="center"/>
    </xf>
    <xf numFmtId="0" fontId="7" fillId="34" borderId="34" xfId="0" applyNumberFormat="1" applyFont="1" applyFill="1" applyBorder="1" applyAlignment="1">
      <alignment horizontal="left" vertical="center" wrapText="1"/>
    </xf>
    <xf numFmtId="166" fontId="7" fillId="34" borderId="34" xfId="0" applyNumberFormat="1" applyFont="1" applyFill="1" applyBorder="1" applyAlignment="1">
      <alignment horizontal="right" vertical="center" wrapText="1"/>
    </xf>
    <xf numFmtId="3" fontId="7" fillId="34" borderId="34" xfId="0" applyNumberFormat="1" applyFont="1" applyFill="1" applyBorder="1" applyAlignment="1">
      <alignment horizontal="right" vertical="center"/>
    </xf>
    <xf numFmtId="3" fontId="7" fillId="34" borderId="34" xfId="0" applyNumberFormat="1" applyFont="1" applyFill="1" applyBorder="1" applyAlignment="1">
      <alignment horizontal="center" vertical="center"/>
    </xf>
    <xf numFmtId="0" fontId="9" fillId="0" borderId="34" xfId="0" applyNumberFormat="1" applyFont="1" applyFill="1" applyBorder="1" applyAlignment="1">
      <alignment horizontal="right" vertical="center" wrapText="1"/>
    </xf>
    <xf numFmtId="3" fontId="9" fillId="0" borderId="34" xfId="0" applyNumberFormat="1" applyFont="1" applyFill="1" applyBorder="1" applyAlignment="1">
      <alignment horizontal="center" vertical="center"/>
    </xf>
    <xf numFmtId="0" fontId="9" fillId="0" borderId="34" xfId="0" applyNumberFormat="1" applyFont="1" applyFill="1" applyBorder="1" applyAlignment="1">
      <alignment horizontal="right" vertical="center"/>
    </xf>
    <xf numFmtId="0" fontId="9" fillId="0" borderId="34" xfId="0" applyNumberFormat="1" applyFont="1" applyFill="1" applyBorder="1" applyAlignment="1">
      <alignment horizontal="center" vertical="center"/>
    </xf>
    <xf numFmtId="3" fontId="7" fillId="12" borderId="2" xfId="0" applyNumberFormat="1" applyFont="1" applyFill="1" applyBorder="1" applyAlignment="1">
      <alignment horizontal="right" vertical="center"/>
    </xf>
    <xf numFmtId="166" fontId="9" fillId="0" borderId="36" xfId="0" applyNumberFormat="1" applyFont="1" applyFill="1" applyBorder="1" applyAlignment="1">
      <alignment horizontal="left" vertical="center" wrapText="1"/>
    </xf>
    <xf numFmtId="166" fontId="9" fillId="0" borderId="36" xfId="0" applyNumberFormat="1" applyFont="1" applyFill="1" applyBorder="1" applyAlignment="1">
      <alignment horizontal="justify" vertical="center" wrapText="1"/>
    </xf>
    <xf numFmtId="10" fontId="9" fillId="0" borderId="36" xfId="0" applyNumberFormat="1" applyFont="1" applyFill="1" applyBorder="1" applyAlignment="1">
      <alignment horizontal="center" vertical="center"/>
    </xf>
    <xf numFmtId="3" fontId="9" fillId="0" borderId="36" xfId="0" applyNumberFormat="1" applyFont="1" applyFill="1" applyBorder="1" applyAlignment="1">
      <alignment horizontal="right" vertical="center"/>
    </xf>
    <xf numFmtId="3" fontId="9" fillId="0" borderId="36" xfId="0" applyNumberFormat="1" applyFont="1" applyFill="1" applyBorder="1" applyAlignment="1">
      <alignment horizontal="center" vertical="center"/>
    </xf>
    <xf numFmtId="166" fontId="7" fillId="10" borderId="36" xfId="0" applyNumberFormat="1" applyFont="1" applyFill="1" applyBorder="1" applyAlignment="1">
      <alignment horizontal="left" vertical="center" wrapText="1"/>
    </xf>
    <xf numFmtId="166" fontId="7" fillId="10" borderId="36" xfId="0" applyNumberFormat="1" applyFont="1" applyFill="1" applyBorder="1" applyAlignment="1">
      <alignment horizontal="justify" vertical="center" wrapText="1"/>
    </xf>
    <xf numFmtId="10" fontId="7" fillId="10" borderId="36" xfId="0" applyNumberFormat="1" applyFont="1" applyFill="1" applyBorder="1" applyAlignment="1">
      <alignment horizontal="center" vertical="center"/>
    </xf>
    <xf numFmtId="166" fontId="7" fillId="10" borderId="36" xfId="0" applyNumberFormat="1" applyFont="1" applyFill="1" applyBorder="1" applyAlignment="1">
      <alignment horizontal="right" vertical="center" wrapText="1"/>
    </xf>
    <xf numFmtId="3" fontId="7" fillId="10" borderId="36" xfId="0" applyNumberFormat="1" applyFont="1" applyFill="1" applyBorder="1" applyAlignment="1">
      <alignment horizontal="right" vertical="center"/>
    </xf>
    <xf numFmtId="3" fontId="7" fillId="10" borderId="36" xfId="0" applyNumberFormat="1" applyFont="1" applyFill="1" applyBorder="1" applyAlignment="1">
      <alignment horizontal="center" vertical="center"/>
    </xf>
    <xf numFmtId="170" fontId="7" fillId="10" borderId="36" xfId="1" applyNumberFormat="1" applyFont="1" applyFill="1" applyBorder="1" applyAlignment="1">
      <alignment horizontal="right"/>
    </xf>
    <xf numFmtId="9" fontId="9" fillId="2" borderId="36" xfId="9" applyFont="1" applyFill="1" applyBorder="1" applyAlignment="1">
      <alignment horizontal="right" vertical="center"/>
    </xf>
    <xf numFmtId="9" fontId="9" fillId="0" borderId="36" xfId="9" applyFont="1" applyFill="1" applyBorder="1" applyAlignment="1">
      <alignment horizontal="right" vertical="center"/>
    </xf>
    <xf numFmtId="9" fontId="9" fillId="0" borderId="36" xfId="9" applyFont="1" applyFill="1" applyBorder="1" applyAlignment="1">
      <alignment horizontal="center" vertical="center"/>
    </xf>
    <xf numFmtId="166" fontId="9" fillId="2" borderId="36" xfId="0" applyNumberFormat="1" applyFont="1" applyFill="1" applyBorder="1" applyAlignment="1">
      <alignment horizontal="right" vertical="center" wrapText="1"/>
    </xf>
    <xf numFmtId="166" fontId="7" fillId="35" borderId="36" xfId="0" applyNumberFormat="1" applyFont="1" applyFill="1" applyBorder="1" applyAlignment="1">
      <alignment horizontal="left" vertical="center" wrapText="1"/>
    </xf>
    <xf numFmtId="166" fontId="7" fillId="35" borderId="36" xfId="0" applyNumberFormat="1" applyFont="1" applyFill="1" applyBorder="1" applyAlignment="1">
      <alignment horizontal="justify" vertical="center" wrapText="1"/>
    </xf>
    <xf numFmtId="10" fontId="7" fillId="35" borderId="36" xfId="0" applyNumberFormat="1" applyFont="1" applyFill="1" applyBorder="1" applyAlignment="1">
      <alignment horizontal="center" vertical="center"/>
    </xf>
    <xf numFmtId="166" fontId="7" fillId="35" borderId="36" xfId="0" applyNumberFormat="1" applyFont="1" applyFill="1" applyBorder="1" applyAlignment="1">
      <alignment horizontal="right" vertical="center" wrapText="1"/>
    </xf>
    <xf numFmtId="3" fontId="7" fillId="35" borderId="36" xfId="0" applyNumberFormat="1" applyFont="1" applyFill="1" applyBorder="1" applyAlignment="1">
      <alignment horizontal="right" vertical="center"/>
    </xf>
    <xf numFmtId="3" fontId="7" fillId="35" borderId="36" xfId="0" applyNumberFormat="1" applyFont="1" applyFill="1" applyBorder="1" applyAlignment="1">
      <alignment horizontal="center" vertical="center"/>
    </xf>
    <xf numFmtId="170" fontId="7" fillId="35" borderId="36" xfId="1" applyNumberFormat="1" applyFont="1" applyFill="1" applyBorder="1" applyAlignment="1">
      <alignment horizontal="right"/>
    </xf>
    <xf numFmtId="4" fontId="9" fillId="0" borderId="36" xfId="0" applyNumberFormat="1" applyFont="1" applyFill="1" applyBorder="1" applyAlignment="1">
      <alignment horizontal="right" vertical="center"/>
    </xf>
    <xf numFmtId="166" fontId="7" fillId="37" borderId="36" xfId="0" applyNumberFormat="1" applyFont="1" applyFill="1" applyBorder="1" applyAlignment="1">
      <alignment horizontal="left" vertical="center" wrapText="1"/>
    </xf>
    <xf numFmtId="166" fontId="7" fillId="37" borderId="36" xfId="0" applyNumberFormat="1" applyFont="1" applyFill="1" applyBorder="1" applyAlignment="1">
      <alignment horizontal="justify" vertical="center" wrapText="1"/>
    </xf>
    <xf numFmtId="10" fontId="7" fillId="37" borderId="36" xfId="0" applyNumberFormat="1" applyFont="1" applyFill="1" applyBorder="1" applyAlignment="1">
      <alignment horizontal="center" vertical="center"/>
    </xf>
    <xf numFmtId="166" fontId="7" fillId="37" borderId="36" xfId="0" applyNumberFormat="1" applyFont="1" applyFill="1" applyBorder="1" applyAlignment="1">
      <alignment horizontal="right" vertical="center" wrapText="1"/>
    </xf>
    <xf numFmtId="3" fontId="7" fillId="37" borderId="36" xfId="0" applyNumberFormat="1" applyFont="1" applyFill="1" applyBorder="1" applyAlignment="1">
      <alignment horizontal="right" vertical="center"/>
    </xf>
    <xf numFmtId="3" fontId="7" fillId="37" borderId="36" xfId="0" applyNumberFormat="1" applyFont="1" applyFill="1" applyBorder="1" applyAlignment="1">
      <alignment horizontal="center" vertical="center"/>
    </xf>
    <xf numFmtId="3" fontId="9" fillId="2" borderId="36" xfId="0" applyNumberFormat="1" applyFont="1" applyFill="1" applyBorder="1" applyAlignment="1">
      <alignment horizontal="right" vertical="center"/>
    </xf>
    <xf numFmtId="0" fontId="9" fillId="0" borderId="36" xfId="0" applyFont="1" applyFill="1" applyBorder="1" applyAlignment="1">
      <alignment horizontal="justify" vertical="center"/>
    </xf>
    <xf numFmtId="10" fontId="9" fillId="7" borderId="36" xfId="0" applyNumberFormat="1" applyFont="1" applyFill="1" applyBorder="1" applyAlignment="1">
      <alignment horizontal="center" vertical="center"/>
    </xf>
    <xf numFmtId="166" fontId="7" fillId="9" borderId="36" xfId="0" applyNumberFormat="1" applyFont="1" applyFill="1" applyBorder="1" applyAlignment="1">
      <alignment horizontal="left" vertical="center" wrapText="1"/>
    </xf>
    <xf numFmtId="166" fontId="7" fillId="9" borderId="36" xfId="0" applyNumberFormat="1" applyFont="1" applyFill="1" applyBorder="1" applyAlignment="1">
      <alignment horizontal="justify" vertical="center" wrapText="1"/>
    </xf>
    <xf numFmtId="10" fontId="7" fillId="9" borderId="36" xfId="0" applyNumberFormat="1" applyFont="1" applyFill="1" applyBorder="1" applyAlignment="1">
      <alignment horizontal="center" vertical="center"/>
    </xf>
    <xf numFmtId="166" fontId="7" fillId="9" borderId="36" xfId="0" applyNumberFormat="1" applyFont="1" applyFill="1" applyBorder="1" applyAlignment="1">
      <alignment horizontal="right" vertical="center" wrapText="1"/>
    </xf>
    <xf numFmtId="3" fontId="7" fillId="9" borderId="36" xfId="0" applyNumberFormat="1" applyFont="1" applyFill="1" applyBorder="1" applyAlignment="1">
      <alignment horizontal="right" vertical="center"/>
    </xf>
    <xf numFmtId="3" fontId="7" fillId="9" borderId="36" xfId="0" applyNumberFormat="1" applyFont="1" applyFill="1" applyBorder="1" applyAlignment="1">
      <alignment horizontal="center" vertical="center"/>
    </xf>
    <xf numFmtId="166" fontId="9" fillId="0" borderId="36" xfId="0" applyNumberFormat="1" applyFont="1" applyFill="1" applyBorder="1" applyAlignment="1">
      <alignment horizontal="right" vertical="center" wrapText="1"/>
    </xf>
    <xf numFmtId="166" fontId="7" fillId="36" borderId="36" xfId="0" applyNumberFormat="1" applyFont="1" applyFill="1" applyBorder="1" applyAlignment="1">
      <alignment horizontal="left" vertical="center" wrapText="1"/>
    </xf>
    <xf numFmtId="166" fontId="7" fillId="36" borderId="36" xfId="0" applyNumberFormat="1" applyFont="1" applyFill="1" applyBorder="1" applyAlignment="1">
      <alignment horizontal="justify" vertical="center" wrapText="1"/>
    </xf>
    <xf numFmtId="10" fontId="7" fillId="36" borderId="36" xfId="0" applyNumberFormat="1" applyFont="1" applyFill="1" applyBorder="1" applyAlignment="1">
      <alignment horizontal="center" vertical="center"/>
    </xf>
    <xf numFmtId="166" fontId="7" fillId="36" borderId="36" xfId="0" applyNumberFormat="1" applyFont="1" applyFill="1" applyBorder="1" applyAlignment="1">
      <alignment horizontal="right" vertical="center" wrapText="1"/>
    </xf>
    <xf numFmtId="3" fontId="7" fillId="36" borderId="36" xfId="0" applyNumberFormat="1" applyFont="1" applyFill="1" applyBorder="1" applyAlignment="1">
      <alignment horizontal="right" vertical="center"/>
    </xf>
    <xf numFmtId="3" fontId="7" fillId="36" borderId="36" xfId="0" applyNumberFormat="1" applyFont="1" applyFill="1" applyBorder="1" applyAlignment="1">
      <alignment horizontal="center" vertical="center"/>
    </xf>
    <xf numFmtId="166" fontId="7" fillId="38" borderId="36" xfId="0" applyNumberFormat="1" applyFont="1" applyFill="1" applyBorder="1" applyAlignment="1">
      <alignment horizontal="left" vertical="center" wrapText="1"/>
    </xf>
    <xf numFmtId="166" fontId="7" fillId="38" borderId="36" xfId="0" applyNumberFormat="1" applyFont="1" applyFill="1" applyBorder="1" applyAlignment="1">
      <alignment horizontal="justify" vertical="center" wrapText="1"/>
    </xf>
    <xf numFmtId="10" fontId="7" fillId="38" borderId="36" xfId="0" applyNumberFormat="1" applyFont="1" applyFill="1" applyBorder="1" applyAlignment="1">
      <alignment horizontal="center" vertical="center"/>
    </xf>
    <xf numFmtId="166" fontId="7" fillId="38" borderId="36" xfId="0" applyNumberFormat="1" applyFont="1" applyFill="1" applyBorder="1" applyAlignment="1">
      <alignment horizontal="right" vertical="center" wrapText="1"/>
    </xf>
    <xf numFmtId="3" fontId="7" fillId="38" borderId="36" xfId="0" applyNumberFormat="1" applyFont="1" applyFill="1" applyBorder="1" applyAlignment="1">
      <alignment horizontal="right" vertical="center"/>
    </xf>
    <xf numFmtId="3" fontId="7" fillId="38" borderId="36" xfId="0" applyNumberFormat="1" applyFont="1" applyFill="1" applyBorder="1" applyAlignment="1">
      <alignment horizontal="center" vertical="center"/>
    </xf>
    <xf numFmtId="0" fontId="9" fillId="0" borderId="3" xfId="0" applyFont="1" applyFill="1" applyBorder="1" applyAlignment="1">
      <alignment vertical="center"/>
    </xf>
    <xf numFmtId="0" fontId="7" fillId="8" borderId="3" xfId="0" applyFont="1" applyFill="1" applyBorder="1" applyAlignment="1">
      <alignment horizontal="left" vertical="center"/>
    </xf>
    <xf numFmtId="166" fontId="7" fillId="39" borderId="39" xfId="0" applyNumberFormat="1" applyFont="1" applyFill="1" applyBorder="1" applyAlignment="1">
      <alignment horizontal="left" vertical="center" wrapText="1"/>
    </xf>
    <xf numFmtId="166" fontId="7" fillId="39" borderId="39" xfId="0" applyNumberFormat="1" applyFont="1" applyFill="1" applyBorder="1" applyAlignment="1">
      <alignment horizontal="justify" vertical="center" wrapText="1"/>
    </xf>
    <xf numFmtId="10" fontId="7" fillId="39" borderId="39" xfId="0" applyNumberFormat="1" applyFont="1" applyFill="1" applyBorder="1" applyAlignment="1">
      <alignment horizontal="center" vertical="center"/>
    </xf>
    <xf numFmtId="166" fontId="7" fillId="39" borderId="39" xfId="0" applyNumberFormat="1" applyFont="1" applyFill="1" applyBorder="1" applyAlignment="1">
      <alignment horizontal="right" vertical="center" wrapText="1"/>
    </xf>
    <xf numFmtId="3" fontId="7" fillId="39" borderId="39" xfId="0" applyNumberFormat="1" applyFont="1" applyFill="1" applyBorder="1" applyAlignment="1">
      <alignment horizontal="right" vertical="center"/>
    </xf>
    <xf numFmtId="3" fontId="7" fillId="39" borderId="39" xfId="0" applyNumberFormat="1" applyFont="1" applyFill="1" applyBorder="1" applyAlignment="1">
      <alignment horizontal="center" vertical="center"/>
    </xf>
    <xf numFmtId="166" fontId="7" fillId="40" borderId="39" xfId="0" applyNumberFormat="1" applyFont="1" applyFill="1" applyBorder="1" applyAlignment="1">
      <alignment horizontal="left" vertical="center" wrapText="1"/>
    </xf>
    <xf numFmtId="166" fontId="7" fillId="40" borderId="39" xfId="0" applyNumberFormat="1" applyFont="1" applyFill="1" applyBorder="1" applyAlignment="1">
      <alignment horizontal="justify" vertical="center" wrapText="1"/>
    </xf>
    <xf numFmtId="10" fontId="7" fillId="40" borderId="39" xfId="0" applyNumberFormat="1" applyFont="1" applyFill="1" applyBorder="1" applyAlignment="1">
      <alignment horizontal="center" vertical="center"/>
    </xf>
    <xf numFmtId="166" fontId="7" fillId="40" borderId="39" xfId="0" applyNumberFormat="1" applyFont="1" applyFill="1" applyBorder="1" applyAlignment="1">
      <alignment horizontal="right" vertical="center" wrapText="1"/>
    </xf>
    <xf numFmtId="3" fontId="7" fillId="40" borderId="39" xfId="0" applyNumberFormat="1" applyFont="1" applyFill="1" applyBorder="1" applyAlignment="1">
      <alignment horizontal="right" vertical="center"/>
    </xf>
    <xf numFmtId="3" fontId="7" fillId="40" borderId="39" xfId="0" applyNumberFormat="1" applyFont="1" applyFill="1" applyBorder="1" applyAlignment="1">
      <alignment horizontal="center" vertical="center"/>
    </xf>
    <xf numFmtId="166" fontId="9" fillId="2" borderId="39" xfId="0" applyNumberFormat="1" applyFont="1" applyFill="1" applyBorder="1" applyAlignment="1">
      <alignment horizontal="left" vertical="center" wrapText="1"/>
    </xf>
    <xf numFmtId="0" fontId="9" fillId="0" borderId="39" xfId="0" applyNumberFormat="1" applyFont="1" applyFill="1" applyBorder="1" applyAlignment="1">
      <alignment horizontal="justify" vertical="center"/>
    </xf>
    <xf numFmtId="10" fontId="9" fillId="0" borderId="39" xfId="0" applyNumberFormat="1" applyFont="1" applyFill="1" applyBorder="1" applyAlignment="1">
      <alignment horizontal="center" vertical="center"/>
    </xf>
    <xf numFmtId="166" fontId="9" fillId="0" borderId="39" xfId="0" applyNumberFormat="1" applyFont="1" applyFill="1" applyBorder="1" applyAlignment="1">
      <alignment horizontal="left" vertical="center" wrapText="1"/>
    </xf>
    <xf numFmtId="9" fontId="9" fillId="2" borderId="39" xfId="9" applyFont="1" applyFill="1" applyBorder="1" applyAlignment="1">
      <alignment horizontal="right" vertical="center" wrapText="1"/>
    </xf>
    <xf numFmtId="9" fontId="9" fillId="0" borderId="39" xfId="9" applyFont="1" applyFill="1" applyBorder="1" applyAlignment="1">
      <alignment horizontal="right" vertical="center"/>
    </xf>
    <xf numFmtId="9" fontId="9" fillId="0" borderId="39" xfId="9" applyFont="1" applyFill="1" applyBorder="1" applyAlignment="1">
      <alignment horizontal="center" vertical="center"/>
    </xf>
    <xf numFmtId="166" fontId="7" fillId="32" borderId="39" xfId="0" applyNumberFormat="1" applyFont="1" applyFill="1" applyBorder="1" applyAlignment="1">
      <alignment horizontal="left" vertical="center" wrapText="1"/>
    </xf>
    <xf numFmtId="166" fontId="7" fillId="32" borderId="39" xfId="0" applyNumberFormat="1" applyFont="1" applyFill="1" applyBorder="1" applyAlignment="1">
      <alignment horizontal="justify" vertical="center" wrapText="1"/>
    </xf>
    <xf numFmtId="10" fontId="7" fillId="32" borderId="39" xfId="0" applyNumberFormat="1" applyFont="1" applyFill="1" applyBorder="1" applyAlignment="1">
      <alignment horizontal="center" vertical="center"/>
    </xf>
    <xf numFmtId="166" fontId="7" fillId="32" borderId="39" xfId="0" applyNumberFormat="1" applyFont="1" applyFill="1" applyBorder="1" applyAlignment="1">
      <alignment horizontal="right" vertical="center" wrapText="1"/>
    </xf>
    <xf numFmtId="3" fontId="7" fillId="32" borderId="39" xfId="0" applyNumberFormat="1" applyFont="1" applyFill="1" applyBorder="1" applyAlignment="1">
      <alignment horizontal="right" vertical="center"/>
    </xf>
    <xf numFmtId="3" fontId="7" fillId="32" borderId="39" xfId="0" applyNumberFormat="1" applyFont="1" applyFill="1" applyBorder="1" applyAlignment="1">
      <alignment horizontal="center" vertical="center"/>
    </xf>
    <xf numFmtId="3" fontId="9" fillId="0" borderId="39" xfId="0" applyNumberFormat="1" applyFont="1" applyFill="1" applyBorder="1" applyAlignment="1">
      <alignment horizontal="right" vertical="center"/>
    </xf>
    <xf numFmtId="0" fontId="12" fillId="2" borderId="39" xfId="0" applyFont="1" applyFill="1" applyBorder="1" applyAlignment="1">
      <alignment vertical="center" wrapText="1"/>
    </xf>
    <xf numFmtId="0" fontId="12" fillId="0" borderId="39" xfId="0" applyFont="1" applyFill="1" applyBorder="1" applyAlignment="1">
      <alignment horizontal="right" vertical="center" wrapText="1"/>
    </xf>
    <xf numFmtId="4" fontId="9" fillId="0" borderId="39" xfId="0" applyNumberFormat="1" applyFont="1" applyFill="1" applyBorder="1" applyAlignment="1">
      <alignment horizontal="right" vertical="center"/>
    </xf>
    <xf numFmtId="4" fontId="9" fillId="0" borderId="39" xfId="0" applyNumberFormat="1" applyFont="1" applyFill="1" applyBorder="1" applyAlignment="1">
      <alignment horizontal="center" vertical="center"/>
    </xf>
    <xf numFmtId="169" fontId="9" fillId="0" borderId="39" xfId="0" applyNumberFormat="1" applyFont="1" applyFill="1" applyBorder="1" applyAlignment="1">
      <alignment horizontal="right" vertical="center"/>
    </xf>
    <xf numFmtId="169" fontId="9" fillId="0" borderId="39" xfId="0" applyNumberFormat="1" applyFont="1" applyFill="1" applyBorder="1" applyAlignment="1">
      <alignment horizontal="center" vertical="center"/>
    </xf>
    <xf numFmtId="0" fontId="12" fillId="0" borderId="39" xfId="0" applyFont="1" applyFill="1" applyBorder="1" applyAlignment="1">
      <alignment vertical="center" wrapText="1"/>
    </xf>
    <xf numFmtId="3" fontId="9" fillId="0" borderId="39" xfId="0" applyNumberFormat="1" applyFont="1" applyFill="1" applyBorder="1" applyAlignment="1">
      <alignment horizontal="center" vertical="center"/>
    </xf>
    <xf numFmtId="0" fontId="9" fillId="0" borderId="39" xfId="0" applyNumberFormat="1" applyFont="1" applyFill="1" applyBorder="1" applyAlignment="1">
      <alignment horizontal="right" vertical="center"/>
    </xf>
    <xf numFmtId="0" fontId="9" fillId="0" borderId="39" xfId="0" applyNumberFormat="1" applyFont="1" applyFill="1" applyBorder="1" applyAlignment="1">
      <alignment horizontal="center" vertical="center"/>
    </xf>
    <xf numFmtId="9" fontId="9" fillId="0" borderId="39" xfId="0" applyNumberFormat="1" applyFont="1" applyFill="1" applyBorder="1" applyAlignment="1">
      <alignment horizontal="right" vertical="center"/>
    </xf>
    <xf numFmtId="9" fontId="9" fillId="0" borderId="39" xfId="0" applyNumberFormat="1" applyFont="1" applyFill="1" applyBorder="1" applyAlignment="1">
      <alignment horizontal="center" vertical="center"/>
    </xf>
    <xf numFmtId="9" fontId="9" fillId="0" borderId="39" xfId="9" applyNumberFormat="1" applyFont="1" applyFill="1" applyBorder="1" applyAlignment="1">
      <alignment horizontal="right" vertical="center"/>
    </xf>
    <xf numFmtId="9" fontId="9" fillId="0" borderId="39" xfId="9" applyNumberFormat="1" applyFont="1" applyFill="1" applyBorder="1" applyAlignment="1">
      <alignment horizontal="center" vertical="center"/>
    </xf>
    <xf numFmtId="3" fontId="9" fillId="0" borderId="39" xfId="0" applyNumberFormat="1" applyFont="1" applyFill="1" applyBorder="1" applyAlignment="1">
      <alignment horizontal="left" vertical="center"/>
    </xf>
    <xf numFmtId="0" fontId="12" fillId="0" borderId="39" xfId="0" applyFont="1" applyFill="1" applyBorder="1" applyAlignment="1">
      <alignment horizontal="center" vertical="center" wrapText="1"/>
    </xf>
    <xf numFmtId="9" fontId="12" fillId="0" borderId="39" xfId="0" applyNumberFormat="1" applyFont="1" applyFill="1" applyBorder="1" applyAlignment="1">
      <alignment horizontal="right" vertical="center" wrapText="1"/>
    </xf>
    <xf numFmtId="171" fontId="9" fillId="0" borderId="39" xfId="0" applyNumberFormat="1" applyFont="1" applyFill="1" applyBorder="1" applyAlignment="1">
      <alignment horizontal="right" vertical="center"/>
    </xf>
    <xf numFmtId="171" fontId="9" fillId="0" borderId="39" xfId="0" applyNumberFormat="1" applyFont="1" applyFill="1" applyBorder="1" applyAlignment="1">
      <alignment horizontal="center" vertical="center"/>
    </xf>
    <xf numFmtId="168" fontId="12" fillId="0" borderId="39" xfId="0" applyNumberFormat="1" applyFont="1" applyFill="1" applyBorder="1" applyAlignment="1">
      <alignment horizontal="right" vertical="center" wrapText="1"/>
    </xf>
    <xf numFmtId="166" fontId="9" fillId="0" borderId="39" xfId="0" applyNumberFormat="1" applyFont="1" applyFill="1" applyBorder="1" applyAlignment="1">
      <alignment horizontal="right" vertical="center" wrapText="1"/>
    </xf>
    <xf numFmtId="0" fontId="9" fillId="0" borderId="39" xfId="0" applyFont="1" applyFill="1" applyBorder="1" applyAlignment="1">
      <alignment horizontal="justify" vertical="center" wrapText="1"/>
    </xf>
    <xf numFmtId="0" fontId="9" fillId="0" borderId="39" xfId="1" applyNumberFormat="1" applyFont="1" applyFill="1" applyBorder="1" applyAlignment="1">
      <alignment horizontal="left" vertical="center" wrapText="1"/>
    </xf>
    <xf numFmtId="1" fontId="9" fillId="0" borderId="39" xfId="1" applyNumberFormat="1" applyFont="1" applyFill="1" applyBorder="1" applyAlignment="1">
      <alignment horizontal="right" vertical="center" wrapText="1"/>
    </xf>
    <xf numFmtId="1" fontId="9" fillId="0" borderId="39" xfId="0" applyNumberFormat="1" applyFont="1" applyFill="1" applyBorder="1" applyAlignment="1">
      <alignment horizontal="right" vertical="center"/>
    </xf>
    <xf numFmtId="1" fontId="9" fillId="0" borderId="39" xfId="0" applyNumberFormat="1" applyFont="1" applyFill="1" applyBorder="1" applyAlignment="1">
      <alignment horizontal="center" vertical="center"/>
    </xf>
    <xf numFmtId="0" fontId="9" fillId="0" borderId="39" xfId="0" applyNumberFormat="1" applyFont="1" applyFill="1" applyBorder="1" applyAlignment="1">
      <alignment horizontal="left" vertical="center"/>
    </xf>
    <xf numFmtId="0" fontId="9" fillId="0" borderId="39" xfId="9" applyNumberFormat="1" applyFont="1" applyFill="1" applyBorder="1" applyAlignment="1">
      <alignment horizontal="right" vertical="center"/>
    </xf>
    <xf numFmtId="0" fontId="9" fillId="0" borderId="39" xfId="9" applyNumberFormat="1" applyFont="1" applyFill="1" applyBorder="1" applyAlignment="1">
      <alignment horizontal="center" vertical="center"/>
    </xf>
    <xf numFmtId="166" fontId="9" fillId="0" borderId="39" xfId="0" applyNumberFormat="1" applyFont="1" applyFill="1" applyBorder="1" applyAlignment="1">
      <alignment vertical="center" wrapText="1"/>
    </xf>
    <xf numFmtId="0" fontId="9" fillId="0" borderId="39" xfId="0" applyFont="1" applyFill="1" applyBorder="1" applyAlignment="1">
      <alignment vertical="center" wrapText="1"/>
    </xf>
    <xf numFmtId="167" fontId="9" fillId="0" borderId="39" xfId="0" applyNumberFormat="1" applyFont="1" applyFill="1" applyBorder="1" applyAlignment="1">
      <alignment horizontal="right" vertical="center" wrapText="1"/>
    </xf>
    <xf numFmtId="3" fontId="9" fillId="0" borderId="39" xfId="0" applyNumberFormat="1" applyFont="1" applyFill="1" applyBorder="1" applyAlignment="1">
      <alignment horizontal="right" vertical="center" wrapText="1"/>
    </xf>
    <xf numFmtId="9" fontId="9" fillId="0" borderId="39" xfId="9" applyFont="1" applyFill="1" applyBorder="1" applyAlignment="1">
      <alignment horizontal="right" vertical="center" wrapText="1"/>
    </xf>
    <xf numFmtId="0" fontId="9" fillId="0" borderId="40" xfId="0" applyFont="1" applyFill="1" applyBorder="1" applyAlignment="1">
      <alignment horizontal="justify" vertical="center"/>
    </xf>
    <xf numFmtId="10" fontId="9" fillId="0" borderId="40" xfId="0" applyNumberFormat="1" applyFont="1" applyFill="1" applyBorder="1" applyAlignment="1">
      <alignment horizontal="center" vertical="center"/>
    </xf>
    <xf numFmtId="0" fontId="9" fillId="0" borderId="40" xfId="0" applyNumberFormat="1" applyFont="1" applyFill="1" applyBorder="1" applyAlignment="1">
      <alignment horizontal="left" vertical="center" wrapText="1"/>
    </xf>
    <xf numFmtId="3" fontId="9" fillId="0" borderId="40" xfId="0" applyNumberFormat="1" applyFont="1" applyFill="1" applyBorder="1" applyAlignment="1">
      <alignment horizontal="right" vertical="center"/>
    </xf>
    <xf numFmtId="3" fontId="9" fillId="0" borderId="40" xfId="0" applyNumberFormat="1" applyFont="1" applyFill="1" applyBorder="1" applyAlignment="1">
      <alignment horizontal="center" vertical="center"/>
    </xf>
    <xf numFmtId="166" fontId="7" fillId="43" borderId="23" xfId="0" applyNumberFormat="1" applyFont="1" applyFill="1" applyBorder="1" applyAlignment="1">
      <alignment horizontal="left" vertical="center" wrapText="1"/>
    </xf>
    <xf numFmtId="0" fontId="7" fillId="43" borderId="23" xfId="0" applyNumberFormat="1" applyFont="1" applyFill="1" applyBorder="1" applyAlignment="1">
      <alignment horizontal="justify" vertical="center" wrapText="1"/>
    </xf>
    <xf numFmtId="10" fontId="7" fillId="43" borderId="23" xfId="0" applyNumberFormat="1" applyFont="1" applyFill="1" applyBorder="1" applyAlignment="1">
      <alignment horizontal="center" vertical="center"/>
    </xf>
    <xf numFmtId="0" fontId="7" fillId="43" borderId="23" xfId="0" applyNumberFormat="1" applyFont="1" applyFill="1" applyBorder="1" applyAlignment="1">
      <alignment horizontal="left" vertical="center" wrapText="1"/>
    </xf>
    <xf numFmtId="166" fontId="7" fillId="43" borderId="23" xfId="0" applyNumberFormat="1" applyFont="1" applyFill="1" applyBorder="1" applyAlignment="1">
      <alignment horizontal="right" vertical="center" wrapText="1"/>
    </xf>
    <xf numFmtId="3" fontId="7" fillId="43" borderId="23" xfId="0" applyNumberFormat="1" applyFont="1" applyFill="1" applyBorder="1" applyAlignment="1">
      <alignment horizontal="right" vertical="center"/>
    </xf>
    <xf numFmtId="3" fontId="7" fillId="43" borderId="23" xfId="0" applyNumberFormat="1" applyFont="1" applyFill="1" applyBorder="1" applyAlignment="1">
      <alignment horizontal="center" vertical="center"/>
    </xf>
    <xf numFmtId="166" fontId="7" fillId="41" borderId="23" xfId="0" applyNumberFormat="1" applyFont="1" applyFill="1" applyBorder="1" applyAlignment="1">
      <alignment horizontal="left" vertical="center" wrapText="1"/>
    </xf>
    <xf numFmtId="0" fontId="7" fillId="41" borderId="23" xfId="0" applyNumberFormat="1" applyFont="1" applyFill="1" applyBorder="1" applyAlignment="1">
      <alignment horizontal="justify" vertical="center" wrapText="1"/>
    </xf>
    <xf numFmtId="10" fontId="7" fillId="41" borderId="23" xfId="0" applyNumberFormat="1" applyFont="1" applyFill="1" applyBorder="1" applyAlignment="1">
      <alignment horizontal="center" vertical="center"/>
    </xf>
    <xf numFmtId="0" fontId="7" fillId="41" borderId="23" xfId="0" applyNumberFormat="1" applyFont="1" applyFill="1" applyBorder="1" applyAlignment="1">
      <alignment horizontal="left" vertical="center" wrapText="1"/>
    </xf>
    <xf numFmtId="166" fontId="7" fillId="41" borderId="23" xfId="0" applyNumberFormat="1" applyFont="1" applyFill="1" applyBorder="1" applyAlignment="1">
      <alignment horizontal="right" vertical="center" wrapText="1"/>
    </xf>
    <xf numFmtId="3" fontId="7" fillId="41" borderId="23" xfId="0" applyNumberFormat="1" applyFont="1" applyFill="1" applyBorder="1" applyAlignment="1">
      <alignment horizontal="right" vertical="center"/>
    </xf>
    <xf numFmtId="3" fontId="7" fillId="41" borderId="23" xfId="0" applyNumberFormat="1" applyFont="1" applyFill="1" applyBorder="1" applyAlignment="1">
      <alignment horizontal="center" vertical="center"/>
    </xf>
    <xf numFmtId="0" fontId="9" fillId="0" borderId="23" xfId="0" applyNumberFormat="1" applyFont="1" applyFill="1" applyBorder="1" applyAlignment="1">
      <alignment horizontal="justify" vertical="center" wrapText="1"/>
    </xf>
    <xf numFmtId="9" fontId="9" fillId="2" borderId="23" xfId="9" applyFont="1" applyFill="1" applyBorder="1" applyAlignment="1">
      <alignment horizontal="right" vertical="center" wrapText="1"/>
    </xf>
    <xf numFmtId="9" fontId="9" fillId="0" borderId="23" xfId="9" applyFont="1" applyFill="1" applyBorder="1" applyAlignment="1">
      <alignment horizontal="right" vertical="center"/>
    </xf>
    <xf numFmtId="9" fontId="9" fillId="0" borderId="23" xfId="9" applyFont="1" applyFill="1" applyBorder="1" applyAlignment="1">
      <alignment horizontal="center" vertical="center"/>
    </xf>
    <xf numFmtId="166" fontId="7" fillId="42" borderId="23" xfId="0" applyNumberFormat="1" applyFont="1" applyFill="1" applyBorder="1" applyAlignment="1">
      <alignment horizontal="justify" vertical="center" wrapText="1"/>
    </xf>
    <xf numFmtId="10" fontId="7" fillId="42" borderId="23" xfId="0" applyNumberFormat="1" applyFont="1" applyFill="1" applyBorder="1" applyAlignment="1">
      <alignment horizontal="center" vertical="center"/>
    </xf>
    <xf numFmtId="0" fontId="7" fillId="42" borderId="23" xfId="0" applyNumberFormat="1" applyFont="1" applyFill="1" applyBorder="1" applyAlignment="1">
      <alignment horizontal="left" vertical="center" wrapText="1"/>
    </xf>
    <xf numFmtId="166" fontId="7" fillId="42" borderId="23" xfId="0" applyNumberFormat="1" applyFont="1" applyFill="1" applyBorder="1" applyAlignment="1">
      <alignment horizontal="right" vertical="center" wrapText="1"/>
    </xf>
    <xf numFmtId="3" fontId="7" fillId="42" borderId="23" xfId="0" applyNumberFormat="1" applyFont="1" applyFill="1" applyBorder="1" applyAlignment="1">
      <alignment horizontal="right" vertical="center"/>
    </xf>
    <xf numFmtId="3" fontId="7" fillId="42" borderId="23" xfId="0" applyNumberFormat="1" applyFont="1" applyFill="1" applyBorder="1" applyAlignment="1">
      <alignment horizontal="center" vertical="center"/>
    </xf>
    <xf numFmtId="166" fontId="9" fillId="0" borderId="23" xfId="0" applyNumberFormat="1" applyFont="1" applyFill="1" applyBorder="1" applyAlignment="1">
      <alignment horizontal="right" vertical="center" wrapText="1"/>
    </xf>
    <xf numFmtId="0" fontId="9" fillId="2" borderId="23" xfId="0" applyNumberFormat="1" applyFont="1" applyFill="1" applyBorder="1" applyAlignment="1">
      <alignment horizontal="right" vertical="center" wrapText="1"/>
    </xf>
    <xf numFmtId="0" fontId="9" fillId="0" borderId="23" xfId="0" applyNumberFormat="1" applyFont="1" applyFill="1" applyBorder="1" applyAlignment="1">
      <alignment horizontal="right" vertical="center" wrapText="1"/>
    </xf>
    <xf numFmtId="0" fontId="9" fillId="0" borderId="23" xfId="0" applyNumberFormat="1" applyFont="1" applyFill="1" applyBorder="1" applyAlignment="1">
      <alignment horizontal="right" vertical="center"/>
    </xf>
    <xf numFmtId="0" fontId="9" fillId="0" borderId="23" xfId="0" applyNumberFormat="1" applyFont="1" applyFill="1" applyBorder="1" applyAlignment="1">
      <alignment horizontal="center" vertical="center"/>
    </xf>
    <xf numFmtId="0" fontId="7" fillId="41" borderId="23" xfId="0" applyFont="1" applyFill="1" applyBorder="1"/>
    <xf numFmtId="10" fontId="9" fillId="0" borderId="23" xfId="9" applyNumberFormat="1" applyFont="1" applyFill="1" applyBorder="1" applyAlignment="1">
      <alignment horizontal="right" vertical="center"/>
    </xf>
    <xf numFmtId="10" fontId="9" fillId="0" borderId="23" xfId="9" applyNumberFormat="1" applyFont="1" applyFill="1" applyBorder="1" applyAlignment="1">
      <alignment horizontal="center" vertical="center"/>
    </xf>
    <xf numFmtId="166" fontId="7" fillId="41" borderId="23" xfId="0" applyNumberFormat="1" applyFont="1" applyFill="1" applyBorder="1" applyAlignment="1">
      <alignment horizontal="justify" vertical="center" wrapText="1"/>
    </xf>
    <xf numFmtId="4" fontId="9" fillId="0" borderId="23" xfId="0" applyNumberFormat="1" applyFont="1" applyFill="1" applyBorder="1" applyAlignment="1">
      <alignment horizontal="center" vertical="center"/>
    </xf>
    <xf numFmtId="0" fontId="7" fillId="41" borderId="23" xfId="0" applyFont="1" applyFill="1" applyBorder="1" applyAlignment="1">
      <alignment vertical="center"/>
    </xf>
    <xf numFmtId="0" fontId="7" fillId="42" borderId="23" xfId="0" applyFont="1" applyFill="1" applyBorder="1"/>
    <xf numFmtId="9" fontId="9" fillId="0" borderId="23" xfId="9" applyFont="1" applyFill="1" applyBorder="1" applyAlignment="1">
      <alignment horizontal="right" vertical="center" wrapText="1"/>
    </xf>
    <xf numFmtId="10" fontId="9" fillId="0" borderId="23" xfId="0" applyNumberFormat="1" applyFont="1" applyFill="1" applyBorder="1" applyAlignment="1">
      <alignment horizontal="right" vertical="center"/>
    </xf>
    <xf numFmtId="9" fontId="9" fillId="0" borderId="23" xfId="0" applyNumberFormat="1" applyFont="1" applyFill="1" applyBorder="1" applyAlignment="1">
      <alignment horizontal="right" vertical="center" wrapText="1"/>
    </xf>
    <xf numFmtId="9" fontId="3" fillId="0" borderId="23" xfId="9" applyFont="1" applyFill="1" applyBorder="1" applyAlignment="1">
      <alignment horizontal="center" vertical="center"/>
    </xf>
    <xf numFmtId="10" fontId="7" fillId="44" borderId="6" xfId="0" applyNumberFormat="1" applyFont="1" applyFill="1" applyBorder="1" applyAlignment="1">
      <alignment horizontal="center" vertical="center"/>
    </xf>
    <xf numFmtId="2" fontId="7" fillId="44" borderId="12" xfId="0" applyNumberFormat="1" applyFont="1" applyFill="1" applyBorder="1" applyAlignment="1">
      <alignment horizontal="right" vertical="center"/>
    </xf>
    <xf numFmtId="2" fontId="7" fillId="44" borderId="12" xfId="0" applyNumberFormat="1" applyFont="1" applyFill="1" applyBorder="1" applyAlignment="1">
      <alignment horizontal="center" vertical="center"/>
    </xf>
    <xf numFmtId="3" fontId="7" fillId="44" borderId="12" xfId="0" applyNumberFormat="1" applyFont="1" applyFill="1" applyBorder="1" applyAlignment="1">
      <alignment horizontal="right" vertical="center"/>
    </xf>
    <xf numFmtId="3" fontId="9" fillId="0" borderId="23" xfId="0" applyNumberFormat="1" applyFont="1" applyFill="1" applyBorder="1" applyAlignment="1">
      <alignment horizontal="left" vertical="center" wrapText="1"/>
    </xf>
    <xf numFmtId="0" fontId="7" fillId="0" borderId="44" xfId="0" applyFont="1" applyFill="1" applyBorder="1" applyAlignment="1">
      <alignment horizontal="center" vertical="center"/>
    </xf>
    <xf numFmtId="0" fontId="8" fillId="0" borderId="48" xfId="0" applyFont="1" applyFill="1" applyBorder="1" applyAlignment="1">
      <alignment horizontal="left" vertical="center"/>
    </xf>
    <xf numFmtId="10" fontId="9" fillId="0" borderId="49" xfId="0" applyNumberFormat="1" applyFont="1" applyFill="1" applyBorder="1" applyAlignment="1">
      <alignment horizontal="center" vertical="center"/>
    </xf>
    <xf numFmtId="0" fontId="3" fillId="0" borderId="49" xfId="0" applyNumberFormat="1" applyFont="1" applyFill="1" applyBorder="1" applyAlignment="1">
      <alignment horizontal="left" vertical="center" wrapText="1"/>
    </xf>
    <xf numFmtId="9" fontId="3" fillId="0" borderId="49" xfId="0" applyNumberFormat="1" applyFont="1" applyFill="1" applyBorder="1" applyAlignment="1">
      <alignment horizontal="center" vertical="center"/>
    </xf>
    <xf numFmtId="0" fontId="3" fillId="0" borderId="47" xfId="0" applyFont="1" applyFill="1" applyBorder="1" applyAlignment="1">
      <alignment vertical="center"/>
    </xf>
    <xf numFmtId="0" fontId="3" fillId="0" borderId="47" xfId="0" applyFont="1" applyFill="1" applyBorder="1" applyAlignment="1">
      <alignment horizontal="left" vertical="center" wrapText="1"/>
    </xf>
    <xf numFmtId="9" fontId="3" fillId="0" borderId="47" xfId="9" applyFont="1" applyFill="1" applyBorder="1" applyAlignment="1">
      <alignment horizontal="center" vertical="center"/>
    </xf>
    <xf numFmtId="0" fontId="3" fillId="0" borderId="47" xfId="0" applyFont="1" applyFill="1" applyBorder="1" applyAlignment="1">
      <alignment horizontal="justify" vertical="center" wrapText="1"/>
    </xf>
    <xf numFmtId="3" fontId="3" fillId="0" borderId="47" xfId="0" applyNumberFormat="1" applyFont="1" applyFill="1" applyBorder="1" applyAlignment="1">
      <alignment horizontal="center"/>
    </xf>
    <xf numFmtId="3" fontId="3" fillId="0" borderId="47" xfId="0" applyNumberFormat="1" applyFont="1" applyFill="1" applyBorder="1" applyAlignment="1">
      <alignment horizontal="right"/>
    </xf>
    <xf numFmtId="3" fontId="3" fillId="0" borderId="47" xfId="0" applyNumberFormat="1" applyFont="1" applyFill="1" applyBorder="1" applyAlignment="1">
      <alignment horizontal="right" vertical="center"/>
    </xf>
    <xf numFmtId="3" fontId="7" fillId="0" borderId="47" xfId="0" applyNumberFormat="1" applyFont="1" applyFill="1" applyBorder="1" applyAlignment="1">
      <alignment horizontal="right" vertical="center"/>
    </xf>
    <xf numFmtId="0" fontId="3" fillId="0" borderId="50" xfId="0" applyFont="1" applyFill="1" applyBorder="1" applyAlignment="1">
      <alignment vertical="center"/>
    </xf>
    <xf numFmtId="0" fontId="3" fillId="0" borderId="50" xfId="0" applyFont="1" applyFill="1" applyBorder="1" applyAlignment="1">
      <alignment horizontal="left" vertical="center" wrapText="1"/>
    </xf>
    <xf numFmtId="9" fontId="3" fillId="0" borderId="50" xfId="9" applyFont="1" applyFill="1" applyBorder="1" applyAlignment="1">
      <alignment horizontal="center" vertical="center"/>
    </xf>
    <xf numFmtId="0" fontId="3" fillId="0" borderId="50" xfId="0" applyFont="1" applyFill="1" applyBorder="1" applyAlignment="1">
      <alignment horizontal="justify" vertical="center" wrapText="1"/>
    </xf>
    <xf numFmtId="3" fontId="3" fillId="0" borderId="50" xfId="0" applyNumberFormat="1" applyFont="1" applyFill="1" applyBorder="1" applyAlignment="1">
      <alignment horizontal="center"/>
    </xf>
    <xf numFmtId="3" fontId="3" fillId="0" borderId="50" xfId="0" applyNumberFormat="1" applyFont="1" applyFill="1" applyBorder="1" applyAlignment="1">
      <alignment horizontal="right"/>
    </xf>
    <xf numFmtId="3" fontId="3" fillId="0" borderId="50" xfId="0" applyNumberFormat="1" applyFont="1" applyFill="1" applyBorder="1" applyAlignment="1">
      <alignment horizontal="right" vertical="center"/>
    </xf>
    <xf numFmtId="3" fontId="7" fillId="0" borderId="50" xfId="0" applyNumberFormat="1" applyFont="1" applyFill="1" applyBorder="1" applyAlignment="1">
      <alignment horizontal="right" vertical="center"/>
    </xf>
    <xf numFmtId="166" fontId="3" fillId="2" borderId="51" xfId="0" applyNumberFormat="1" applyFont="1" applyFill="1" applyBorder="1" applyAlignment="1">
      <alignment vertical="center"/>
    </xf>
    <xf numFmtId="0" fontId="3" fillId="2" borderId="47" xfId="0" applyFont="1" applyFill="1" applyBorder="1" applyAlignment="1">
      <alignment vertical="center"/>
    </xf>
    <xf numFmtId="0" fontId="9" fillId="0" borderId="47" xfId="0" applyFont="1" applyFill="1" applyBorder="1" applyAlignment="1">
      <alignment vertical="center"/>
    </xf>
    <xf numFmtId="0" fontId="3" fillId="8" borderId="47" xfId="0" applyFont="1" applyFill="1" applyBorder="1" applyAlignment="1">
      <alignment vertical="center"/>
    </xf>
    <xf numFmtId="3" fontId="9" fillId="0" borderId="6" xfId="0" applyNumberFormat="1" applyFont="1" applyFill="1" applyBorder="1" applyAlignment="1">
      <alignment horizontal="center" vertical="center" wrapText="1"/>
    </xf>
    <xf numFmtId="9" fontId="9" fillId="0" borderId="23" xfId="9" applyFont="1" applyFill="1" applyBorder="1" applyAlignment="1">
      <alignment horizontal="center" vertical="center" wrapText="1"/>
    </xf>
    <xf numFmtId="9" fontId="9" fillId="0" borderId="23" xfId="9" applyFont="1" applyFill="1" applyBorder="1" applyAlignment="1">
      <alignment horizontal="left" vertical="center" wrapText="1"/>
    </xf>
    <xf numFmtId="3" fontId="9" fillId="0" borderId="39" xfId="0" applyNumberFormat="1" applyFont="1" applyFill="1" applyBorder="1" applyAlignment="1">
      <alignment horizontal="center" vertical="center"/>
    </xf>
    <xf numFmtId="0" fontId="12" fillId="0" borderId="39" xfId="0" applyFont="1" applyFill="1" applyBorder="1" applyAlignment="1">
      <alignment horizontal="center" vertical="center" wrapText="1"/>
    </xf>
    <xf numFmtId="3" fontId="9" fillId="0" borderId="23" xfId="0" applyNumberFormat="1" applyFont="1" applyFill="1" applyBorder="1" applyAlignment="1">
      <alignment horizontal="center" vertical="center"/>
    </xf>
    <xf numFmtId="3" fontId="9" fillId="7" borderId="36" xfId="0" applyNumberFormat="1" applyFont="1" applyFill="1" applyBorder="1" applyAlignment="1">
      <alignment horizontal="right" vertical="center"/>
    </xf>
    <xf numFmtId="9" fontId="9" fillId="7" borderId="36" xfId="9" applyFont="1" applyFill="1" applyBorder="1" applyAlignment="1">
      <alignment horizontal="right" vertical="center"/>
    </xf>
    <xf numFmtId="3" fontId="9" fillId="7" borderId="36" xfId="0" applyNumberFormat="1" applyFont="1" applyFill="1" applyBorder="1" applyAlignment="1">
      <alignment horizontal="center" vertical="center"/>
    </xf>
    <xf numFmtId="9" fontId="9" fillId="7" borderId="36" xfId="9" applyFont="1" applyFill="1" applyBorder="1" applyAlignment="1">
      <alignment horizontal="center" vertical="center"/>
    </xf>
    <xf numFmtId="173" fontId="9" fillId="0" borderId="36" xfId="10" applyNumberFormat="1" applyFont="1" applyFill="1" applyBorder="1" applyAlignment="1">
      <alignment horizontal="right" vertical="center"/>
    </xf>
    <xf numFmtId="0" fontId="9" fillId="0" borderId="29" xfId="0" applyNumberFormat="1" applyFont="1" applyFill="1" applyBorder="1" applyAlignment="1">
      <alignment horizontal="center" vertical="center" wrapText="1"/>
    </xf>
    <xf numFmtId="3" fontId="9" fillId="0" borderId="26" xfId="0" applyNumberFormat="1" applyFont="1" applyFill="1" applyBorder="1" applyAlignment="1">
      <alignment horizontal="center" vertical="center" wrapText="1"/>
    </xf>
    <xf numFmtId="173" fontId="9" fillId="0" borderId="26" xfId="10" applyNumberFormat="1" applyFont="1" applyFill="1" applyBorder="1" applyAlignment="1">
      <alignment horizontal="right" vertical="center"/>
    </xf>
    <xf numFmtId="3" fontId="9" fillId="7" borderId="25" xfId="0" applyNumberFormat="1" applyFont="1" applyFill="1" applyBorder="1" applyAlignment="1">
      <alignment horizontal="right" vertical="center"/>
    </xf>
    <xf numFmtId="173" fontId="9" fillId="0" borderId="25" xfId="10" applyNumberFormat="1" applyFont="1" applyFill="1" applyBorder="1" applyAlignment="1">
      <alignment horizontal="right" vertical="center"/>
    </xf>
    <xf numFmtId="3" fontId="9" fillId="7" borderId="25" xfId="0" applyNumberFormat="1" applyFont="1" applyFill="1" applyBorder="1" applyAlignment="1">
      <alignment horizontal="center" vertical="center"/>
    </xf>
    <xf numFmtId="3" fontId="9" fillId="0" borderId="23" xfId="0" applyNumberFormat="1" applyFont="1" applyFill="1" applyBorder="1" applyAlignment="1">
      <alignment horizontal="center" vertical="center"/>
    </xf>
    <xf numFmtId="3" fontId="9" fillId="0" borderId="25" xfId="0" applyNumberFormat="1" applyFont="1" applyFill="1" applyBorder="1" applyAlignment="1">
      <alignment horizontal="center" vertical="center" wrapText="1"/>
    </xf>
    <xf numFmtId="173" fontId="9" fillId="0" borderId="23" xfId="10" applyNumberFormat="1" applyFont="1" applyFill="1" applyBorder="1" applyAlignment="1">
      <alignment horizontal="right" vertical="center"/>
    </xf>
    <xf numFmtId="173" fontId="9" fillId="0" borderId="5" xfId="10" applyNumberFormat="1" applyFont="1" applyFill="1" applyBorder="1" applyAlignment="1">
      <alignment horizontal="right" vertical="center"/>
    </xf>
    <xf numFmtId="173" fontId="7" fillId="21" borderId="5" xfId="10" applyNumberFormat="1" applyFont="1" applyFill="1" applyBorder="1" applyAlignment="1">
      <alignment horizontal="right" vertical="center"/>
    </xf>
    <xf numFmtId="173" fontId="7" fillId="36" borderId="36" xfId="10" applyNumberFormat="1" applyFont="1" applyFill="1" applyBorder="1" applyAlignment="1">
      <alignment horizontal="right" vertical="center"/>
    </xf>
    <xf numFmtId="173" fontId="7" fillId="9" borderId="36" xfId="10" applyNumberFormat="1" applyFont="1" applyFill="1" applyBorder="1" applyAlignment="1">
      <alignment horizontal="right" vertical="center"/>
    </xf>
    <xf numFmtId="173" fontId="7" fillId="38" borderId="36" xfId="10" applyNumberFormat="1" applyFont="1" applyFill="1" applyBorder="1" applyAlignment="1">
      <alignment horizontal="right" vertical="center"/>
    </xf>
    <xf numFmtId="173" fontId="7" fillId="39" borderId="39" xfId="10" applyNumberFormat="1" applyFont="1" applyFill="1" applyBorder="1" applyAlignment="1">
      <alignment horizontal="right" vertical="center"/>
    </xf>
    <xf numFmtId="173" fontId="7" fillId="40" borderId="39" xfId="10" applyNumberFormat="1" applyFont="1" applyFill="1" applyBorder="1" applyAlignment="1">
      <alignment horizontal="right" vertical="center"/>
    </xf>
    <xf numFmtId="173" fontId="9" fillId="0" borderId="39" xfId="10" applyNumberFormat="1" applyFont="1" applyFill="1" applyBorder="1" applyAlignment="1">
      <alignment horizontal="right" vertical="center"/>
    </xf>
    <xf numFmtId="173" fontId="7" fillId="32" borderId="39" xfId="10" applyNumberFormat="1" applyFont="1" applyFill="1" applyBorder="1" applyAlignment="1">
      <alignment horizontal="right" vertical="center"/>
    </xf>
    <xf numFmtId="173" fontId="12" fillId="0" borderId="39" xfId="10" applyNumberFormat="1" applyFont="1" applyFill="1" applyBorder="1" applyAlignment="1">
      <alignment horizontal="right" vertical="center" wrapText="1"/>
    </xf>
    <xf numFmtId="173" fontId="9" fillId="0" borderId="40" xfId="10" applyNumberFormat="1" applyFont="1" applyFill="1" applyBorder="1" applyAlignment="1">
      <alignment horizontal="right" vertical="center"/>
    </xf>
    <xf numFmtId="173" fontId="7" fillId="43" borderId="23" xfId="10" applyNumberFormat="1" applyFont="1" applyFill="1" applyBorder="1" applyAlignment="1">
      <alignment horizontal="right" vertical="center"/>
    </xf>
    <xf numFmtId="173" fontId="7" fillId="41" borderId="23" xfId="10" applyNumberFormat="1" applyFont="1" applyFill="1" applyBorder="1" applyAlignment="1">
      <alignment horizontal="right" vertical="center"/>
    </xf>
    <xf numFmtId="173" fontId="7" fillId="42" borderId="23" xfId="10" applyNumberFormat="1" applyFont="1" applyFill="1" applyBorder="1" applyAlignment="1">
      <alignment horizontal="right" vertical="center"/>
    </xf>
    <xf numFmtId="173" fontId="7" fillId="4" borderId="8" xfId="10" applyNumberFormat="1" applyFont="1" applyFill="1" applyBorder="1" applyAlignment="1">
      <alignment horizontal="right" vertical="center"/>
    </xf>
    <xf numFmtId="173" fontId="7" fillId="5" borderId="8" xfId="10" applyNumberFormat="1" applyFont="1" applyFill="1" applyBorder="1" applyAlignment="1">
      <alignment horizontal="right" vertical="center"/>
    </xf>
    <xf numFmtId="173" fontId="9" fillId="0" borderId="8" xfId="10" applyNumberFormat="1" applyFont="1" applyFill="1" applyBorder="1" applyAlignment="1">
      <alignment horizontal="right" vertical="center" wrapText="1"/>
    </xf>
    <xf numFmtId="173" fontId="9" fillId="0" borderId="8" xfId="10" applyNumberFormat="1" applyFont="1" applyFill="1" applyBorder="1" applyAlignment="1">
      <alignment horizontal="right" vertical="center"/>
    </xf>
    <xf numFmtId="173" fontId="7" fillId="6" borderId="8" xfId="10" applyNumberFormat="1" applyFont="1" applyFill="1" applyBorder="1" applyAlignment="1">
      <alignment horizontal="right" vertical="center"/>
    </xf>
    <xf numFmtId="173" fontId="7" fillId="21" borderId="20" xfId="10" applyNumberFormat="1" applyFont="1" applyFill="1" applyBorder="1" applyAlignment="1">
      <alignment horizontal="right" vertical="center"/>
    </xf>
    <xf numFmtId="173" fontId="9" fillId="0" borderId="7" xfId="10" applyNumberFormat="1" applyFont="1" applyFill="1" applyBorder="1" applyAlignment="1">
      <alignment horizontal="right" vertical="center"/>
    </xf>
    <xf numFmtId="173" fontId="7" fillId="14" borderId="23" xfId="10" applyNumberFormat="1" applyFont="1" applyFill="1" applyBorder="1" applyAlignment="1">
      <alignment horizontal="right" vertical="center"/>
    </xf>
    <xf numFmtId="173" fontId="7" fillId="15" borderId="23" xfId="10" applyNumberFormat="1" applyFont="1" applyFill="1" applyBorder="1" applyAlignment="1">
      <alignment horizontal="right" vertical="center"/>
    </xf>
    <xf numFmtId="173" fontId="7" fillId="16" borderId="23" xfId="10" applyNumberFormat="1" applyFont="1" applyFill="1" applyBorder="1" applyAlignment="1">
      <alignment horizontal="right" vertical="center"/>
    </xf>
    <xf numFmtId="173" fontId="7" fillId="20" borderId="25" xfId="10" applyNumberFormat="1" applyFont="1" applyFill="1" applyBorder="1" applyAlignment="1">
      <alignment horizontal="right" vertical="center"/>
    </xf>
    <xf numFmtId="173" fontId="7" fillId="18" borderId="25" xfId="10" applyNumberFormat="1" applyFont="1" applyFill="1" applyBorder="1" applyAlignment="1">
      <alignment horizontal="right" vertical="center"/>
    </xf>
    <xf numFmtId="173" fontId="7" fillId="17" borderId="25" xfId="10" applyNumberFormat="1" applyFont="1" applyFill="1" applyBorder="1" applyAlignment="1">
      <alignment horizontal="right" vertical="center"/>
    </xf>
    <xf numFmtId="173" fontId="7" fillId="19" borderId="25" xfId="10" applyNumberFormat="1" applyFont="1" applyFill="1" applyBorder="1" applyAlignment="1">
      <alignment horizontal="right" vertical="center"/>
    </xf>
    <xf numFmtId="173" fontId="9" fillId="0" borderId="27" xfId="10" applyNumberFormat="1" applyFont="1" applyFill="1" applyBorder="1" applyAlignment="1">
      <alignment horizontal="right" vertical="center"/>
    </xf>
    <xf numFmtId="173" fontId="7" fillId="22" borderId="26" xfId="10" applyNumberFormat="1" applyFont="1" applyFill="1" applyBorder="1" applyAlignment="1">
      <alignment horizontal="right" vertical="center"/>
    </xf>
    <xf numFmtId="173" fontId="7" fillId="23" borderId="26" xfId="10" applyNumberFormat="1" applyFont="1" applyFill="1" applyBorder="1" applyAlignment="1">
      <alignment horizontal="right" vertical="center"/>
    </xf>
    <xf numFmtId="173" fontId="7" fillId="24" borderId="26" xfId="10" applyNumberFormat="1" applyFont="1" applyFill="1" applyBorder="1" applyAlignment="1">
      <alignment horizontal="right" vertical="center"/>
    </xf>
    <xf numFmtId="173" fontId="9" fillId="0" borderId="26" xfId="10" applyNumberFormat="1" applyFont="1" applyFill="1" applyBorder="1" applyAlignment="1">
      <alignment horizontal="right" vertical="center" wrapText="1"/>
    </xf>
    <xf numFmtId="173" fontId="7" fillId="25" borderId="26" xfId="10" applyNumberFormat="1" applyFont="1" applyFill="1" applyBorder="1" applyAlignment="1">
      <alignment horizontal="right" vertical="center"/>
    </xf>
    <xf numFmtId="173" fontId="7" fillId="26" borderId="28" xfId="10" applyNumberFormat="1" applyFont="1" applyFill="1" applyBorder="1" applyAlignment="1">
      <alignment horizontal="right" vertical="center"/>
    </xf>
    <xf numFmtId="173" fontId="7" fillId="27" borderId="29" xfId="10" applyNumberFormat="1" applyFont="1" applyFill="1" applyBorder="1" applyAlignment="1">
      <alignment horizontal="right" vertical="center"/>
    </xf>
    <xf numFmtId="173" fontId="9" fillId="0" borderId="29" xfId="10" applyNumberFormat="1" applyFont="1" applyFill="1" applyBorder="1" applyAlignment="1">
      <alignment horizontal="right" vertical="center"/>
    </xf>
    <xf numFmtId="173" fontId="7" fillId="28" borderId="30" xfId="10" applyNumberFormat="1" applyFont="1" applyFill="1" applyBorder="1" applyAlignment="1">
      <alignment horizontal="right" vertical="center"/>
    </xf>
    <xf numFmtId="173" fontId="7" fillId="27" borderId="31" xfId="10" applyNumberFormat="1" applyFont="1" applyFill="1" applyBorder="1" applyAlignment="1">
      <alignment horizontal="right" vertical="center"/>
    </xf>
    <xf numFmtId="173" fontId="9" fillId="0" borderId="31" xfId="10" applyNumberFormat="1" applyFont="1" applyFill="1" applyBorder="1" applyAlignment="1">
      <alignment horizontal="right" vertical="center"/>
    </xf>
    <xf numFmtId="173" fontId="7" fillId="30" borderId="31" xfId="10" applyNumberFormat="1" applyFont="1" applyFill="1" applyBorder="1" applyAlignment="1">
      <alignment horizontal="right" vertical="center"/>
    </xf>
    <xf numFmtId="173" fontId="7" fillId="31" borderId="32" xfId="10" applyNumberFormat="1" applyFont="1" applyFill="1" applyBorder="1" applyAlignment="1">
      <alignment horizontal="right" vertical="center"/>
    </xf>
    <xf numFmtId="173" fontId="7" fillId="29" borderId="32" xfId="10" applyNumberFormat="1" applyFont="1" applyFill="1" applyBorder="1" applyAlignment="1">
      <alignment horizontal="right" vertical="center"/>
    </xf>
    <xf numFmtId="173" fontId="9" fillId="0" borderId="32" xfId="10" applyNumberFormat="1" applyFont="1" applyFill="1" applyBorder="1" applyAlignment="1">
      <alignment horizontal="right" vertical="center"/>
    </xf>
    <xf numFmtId="173" fontId="7" fillId="32" borderId="32" xfId="10" applyNumberFormat="1" applyFont="1" applyFill="1" applyBorder="1" applyAlignment="1">
      <alignment horizontal="right" vertical="center"/>
    </xf>
    <xf numFmtId="173" fontId="7" fillId="33" borderId="34" xfId="10" applyNumberFormat="1" applyFont="1" applyFill="1" applyBorder="1" applyAlignment="1">
      <alignment horizontal="right" vertical="center"/>
    </xf>
    <xf numFmtId="173" fontId="7" fillId="7" borderId="34" xfId="10" applyNumberFormat="1" applyFont="1" applyFill="1" applyBorder="1" applyAlignment="1">
      <alignment horizontal="right" vertical="center"/>
    </xf>
    <xf numFmtId="173" fontId="9" fillId="0" borderId="34" xfId="10" applyNumberFormat="1" applyFont="1" applyFill="1" applyBorder="1" applyAlignment="1">
      <alignment horizontal="right" vertical="center" wrapText="1"/>
    </xf>
    <xf numFmtId="173" fontId="9" fillId="0" borderId="34" xfId="10" applyNumberFormat="1" applyFont="1" applyFill="1" applyBorder="1" applyAlignment="1">
      <alignment horizontal="right" vertical="center"/>
    </xf>
    <xf numFmtId="173" fontId="7" fillId="34" borderId="34" xfId="10" applyNumberFormat="1" applyFont="1" applyFill="1" applyBorder="1" applyAlignment="1">
      <alignment horizontal="right" vertical="center"/>
    </xf>
    <xf numFmtId="173" fontId="9" fillId="0" borderId="49" xfId="10" applyNumberFormat="1" applyFont="1" applyFill="1" applyBorder="1" applyAlignment="1">
      <alignment horizontal="center" vertical="center"/>
    </xf>
    <xf numFmtId="173" fontId="7" fillId="35" borderId="36" xfId="10" applyNumberFormat="1" applyFont="1" applyFill="1" applyBorder="1" applyAlignment="1">
      <alignment horizontal="right" vertical="center"/>
    </xf>
    <xf numFmtId="173" fontId="7" fillId="12" borderId="2" xfId="10" applyNumberFormat="1" applyFont="1" applyFill="1" applyBorder="1" applyAlignment="1">
      <alignment horizontal="right" vertical="center"/>
    </xf>
    <xf numFmtId="173" fontId="7" fillId="10" borderId="36" xfId="10" applyNumberFormat="1" applyFont="1" applyFill="1" applyBorder="1" applyAlignment="1">
      <alignment horizontal="right" vertical="center"/>
    </xf>
    <xf numFmtId="173" fontId="7" fillId="37" borderId="36" xfId="10" applyNumberFormat="1" applyFont="1" applyFill="1" applyBorder="1" applyAlignment="1">
      <alignment horizontal="right" vertical="center"/>
    </xf>
    <xf numFmtId="173" fontId="7" fillId="10" borderId="4" xfId="10" applyNumberFormat="1" applyFont="1" applyFill="1" applyBorder="1" applyAlignment="1">
      <alignment horizontal="right" vertical="center"/>
    </xf>
    <xf numFmtId="173" fontId="7" fillId="11" borderId="4" xfId="10" applyNumberFormat="1" applyFont="1" applyFill="1" applyBorder="1" applyAlignment="1">
      <alignment horizontal="right" vertical="center"/>
    </xf>
    <xf numFmtId="173" fontId="7" fillId="12" borderId="16" xfId="10" applyNumberFormat="1" applyFont="1" applyFill="1" applyBorder="1" applyAlignment="1">
      <alignment horizontal="right" vertical="center"/>
    </xf>
    <xf numFmtId="173" fontId="7" fillId="44" borderId="12" xfId="10" applyNumberFormat="1" applyFont="1" applyFill="1" applyBorder="1" applyAlignment="1">
      <alignment horizontal="right" vertical="center"/>
    </xf>
    <xf numFmtId="0" fontId="11" fillId="0" borderId="3" xfId="0" applyFont="1" applyFill="1" applyBorder="1" applyAlignment="1">
      <alignment horizontal="center" vertical="center"/>
    </xf>
    <xf numFmtId="0" fontId="7" fillId="44" borderId="11" xfId="0" applyNumberFormat="1" applyFont="1" applyFill="1" applyBorder="1" applyAlignment="1">
      <alignment horizontal="left" vertical="center" wrapText="1"/>
    </xf>
    <xf numFmtId="0" fontId="7" fillId="10" borderId="13" xfId="0" applyNumberFormat="1" applyFont="1" applyFill="1" applyBorder="1" applyAlignment="1">
      <alignment horizontal="left" vertical="center" wrapText="1"/>
    </xf>
    <xf numFmtId="0" fontId="7" fillId="11" borderId="13" xfId="0" applyNumberFormat="1" applyFont="1" applyFill="1" applyBorder="1" applyAlignment="1">
      <alignment horizontal="left" vertical="center" wrapText="1"/>
    </xf>
    <xf numFmtId="0" fontId="7" fillId="12" borderId="15" xfId="0" applyNumberFormat="1" applyFont="1" applyFill="1" applyBorder="1" applyAlignment="1">
      <alignment horizontal="left" vertical="center" wrapText="1"/>
    </xf>
    <xf numFmtId="0" fontId="3" fillId="2" borderId="51" xfId="0" applyFont="1" applyFill="1" applyBorder="1" applyAlignment="1">
      <alignment vertical="center"/>
    </xf>
    <xf numFmtId="9" fontId="6" fillId="0" borderId="10" xfId="9" applyFont="1" applyFill="1" applyBorder="1" applyAlignment="1">
      <alignment horizontal="center" vertical="center" wrapText="1"/>
    </xf>
    <xf numFmtId="166" fontId="9" fillId="8" borderId="8" xfId="0" applyNumberFormat="1" applyFont="1" applyFill="1" applyBorder="1" applyAlignment="1">
      <alignment horizontal="left" vertical="center" wrapText="1"/>
    </xf>
    <xf numFmtId="166" fontId="9" fillId="8" borderId="8" xfId="0" applyNumberFormat="1" applyFont="1" applyFill="1" applyBorder="1" applyAlignment="1">
      <alignment horizontal="justify" vertical="center" wrapText="1"/>
    </xf>
    <xf numFmtId="10" fontId="9" fillId="8" borderId="9" xfId="0" applyNumberFormat="1" applyFont="1" applyFill="1" applyBorder="1" applyAlignment="1">
      <alignment horizontal="center" vertical="center"/>
    </xf>
    <xf numFmtId="0" fontId="9" fillId="8" borderId="8" xfId="0" applyNumberFormat="1" applyFont="1" applyFill="1" applyBorder="1" applyAlignment="1">
      <alignment horizontal="left" vertical="center" wrapText="1"/>
    </xf>
    <xf numFmtId="173" fontId="9" fillId="8" borderId="8" xfId="10" applyNumberFormat="1" applyFont="1" applyFill="1" applyBorder="1" applyAlignment="1">
      <alignment horizontal="right" vertical="center"/>
    </xf>
    <xf numFmtId="173" fontId="9" fillId="0" borderId="27" xfId="10" applyNumberFormat="1" applyFont="1" applyFill="1" applyBorder="1" applyAlignment="1">
      <alignment horizontal="center" vertical="center"/>
    </xf>
    <xf numFmtId="3" fontId="9" fillId="0" borderId="27" xfId="0" applyNumberFormat="1" applyFont="1" applyFill="1" applyBorder="1" applyAlignment="1">
      <alignment horizontal="center" vertical="center" wrapText="1"/>
    </xf>
    <xf numFmtId="173" fontId="9" fillId="0" borderId="38" xfId="10" applyNumberFormat="1" applyFont="1" applyFill="1" applyBorder="1" applyAlignment="1">
      <alignment horizontal="center" vertical="center"/>
    </xf>
    <xf numFmtId="173" fontId="9" fillId="0" borderId="52" xfId="10" applyNumberFormat="1" applyFont="1" applyFill="1" applyBorder="1" applyAlignment="1">
      <alignment horizontal="center" vertical="center"/>
    </xf>
    <xf numFmtId="173" fontId="9" fillId="0" borderId="53" xfId="10" applyNumberFormat="1" applyFont="1" applyFill="1" applyBorder="1" applyAlignment="1">
      <alignment horizontal="center" vertical="center"/>
    </xf>
    <xf numFmtId="3" fontId="9" fillId="0" borderId="41" xfId="0" applyNumberFormat="1" applyFont="1" applyFill="1" applyBorder="1" applyAlignment="1">
      <alignment horizontal="center" vertical="center"/>
    </xf>
    <xf numFmtId="3" fontId="9" fillId="0" borderId="43" xfId="0" applyNumberFormat="1" applyFont="1" applyFill="1" applyBorder="1" applyAlignment="1">
      <alignment horizontal="center" vertical="center"/>
    </xf>
    <xf numFmtId="166" fontId="9" fillId="0" borderId="23" xfId="1" applyNumberFormat="1" applyFont="1" applyFill="1" applyBorder="1" applyAlignment="1">
      <alignment horizontal="center" vertical="center" wrapText="1"/>
    </xf>
    <xf numFmtId="166" fontId="9" fillId="0" borderId="34" xfId="1" applyNumberFormat="1" applyFont="1" applyFill="1" applyBorder="1" applyAlignment="1">
      <alignment horizontal="center" vertical="center" wrapText="1"/>
    </xf>
    <xf numFmtId="166" fontId="9" fillId="0" borderId="26" xfId="1" applyNumberFormat="1" applyFont="1" applyFill="1" applyBorder="1" applyAlignment="1">
      <alignment horizontal="center" vertical="center" wrapText="1"/>
    </xf>
    <xf numFmtId="166" fontId="9" fillId="0" borderId="31" xfId="1" applyNumberFormat="1" applyFont="1" applyFill="1" applyBorder="1" applyAlignment="1">
      <alignment horizontal="center" vertical="center" wrapText="1"/>
    </xf>
    <xf numFmtId="173" fontId="9" fillId="0" borderId="39" xfId="10" applyNumberFormat="1" applyFont="1" applyFill="1" applyBorder="1" applyAlignment="1">
      <alignment horizontal="right" vertical="center"/>
    </xf>
    <xf numFmtId="0" fontId="9" fillId="0" borderId="39" xfId="0" applyFont="1" applyFill="1" applyBorder="1" applyAlignment="1">
      <alignment horizontal="left" vertical="center" wrapText="1"/>
    </xf>
    <xf numFmtId="166" fontId="9" fillId="0" borderId="39" xfId="0" applyNumberFormat="1" applyFont="1" applyFill="1" applyBorder="1" applyAlignment="1">
      <alignment horizontal="left" vertical="center" wrapText="1"/>
    </xf>
    <xf numFmtId="0" fontId="9" fillId="0" borderId="39" xfId="0" applyNumberFormat="1" applyFont="1" applyFill="1" applyBorder="1" applyAlignment="1">
      <alignment horizontal="left" vertical="center" wrapText="1"/>
    </xf>
    <xf numFmtId="0" fontId="9" fillId="0" borderId="23" xfId="0" applyNumberFormat="1" applyFont="1" applyFill="1" applyBorder="1" applyAlignment="1">
      <alignment horizontal="center" vertical="center" wrapText="1"/>
    </xf>
    <xf numFmtId="0" fontId="9" fillId="0" borderId="39" xfId="0" applyFont="1" applyFill="1" applyBorder="1" applyAlignment="1">
      <alignment horizontal="justify" vertical="center"/>
    </xf>
    <xf numFmtId="173" fontId="9" fillId="0" borderId="17" xfId="10" applyNumberFormat="1" applyFont="1" applyFill="1" applyBorder="1" applyAlignment="1">
      <alignment horizontal="center" vertical="center"/>
    </xf>
    <xf numFmtId="173" fontId="9" fillId="0" borderId="46" xfId="10" applyNumberFormat="1" applyFont="1" applyFill="1" applyBorder="1" applyAlignment="1">
      <alignment horizontal="center" vertical="center"/>
    </xf>
    <xf numFmtId="3" fontId="9" fillId="0" borderId="17" xfId="0" applyNumberFormat="1" applyFont="1" applyFill="1" applyBorder="1" applyAlignment="1">
      <alignment horizontal="center" vertical="center"/>
    </xf>
    <xf numFmtId="0" fontId="7" fillId="7" borderId="3" xfId="0" applyFont="1" applyFill="1" applyBorder="1" applyAlignment="1">
      <alignment horizontal="left" vertical="center"/>
    </xf>
    <xf numFmtId="166" fontId="3" fillId="8" borderId="51" xfId="0" applyNumberFormat="1" applyFont="1" applyFill="1" applyBorder="1" applyAlignment="1">
      <alignment vertical="center"/>
    </xf>
    <xf numFmtId="3" fontId="9" fillId="0" borderId="8" xfId="0" applyNumberFormat="1" applyFont="1" applyFill="1" applyBorder="1" applyAlignment="1">
      <alignment horizontal="center" vertical="center" wrapText="1"/>
    </xf>
    <xf numFmtId="173" fontId="9" fillId="0" borderId="19" xfId="10" applyNumberFormat="1" applyFont="1" applyFill="1" applyBorder="1" applyAlignment="1">
      <alignment vertical="center"/>
    </xf>
    <xf numFmtId="166" fontId="3" fillId="0" borderId="51" xfId="0" applyNumberFormat="1" applyFont="1" applyFill="1" applyBorder="1" applyAlignment="1">
      <alignment vertical="center"/>
    </xf>
    <xf numFmtId="9" fontId="9" fillId="8" borderId="8" xfId="9" applyFont="1" applyFill="1" applyBorder="1" applyAlignment="1">
      <alignment horizontal="right" vertical="center" wrapText="1"/>
    </xf>
    <xf numFmtId="9" fontId="9" fillId="8" borderId="8" xfId="9" applyFont="1" applyFill="1" applyBorder="1" applyAlignment="1">
      <alignment horizontal="center" vertical="center" wrapText="1"/>
    </xf>
    <xf numFmtId="173" fontId="9" fillId="8" borderId="8" xfId="10" applyNumberFormat="1" applyFont="1" applyFill="1" applyBorder="1" applyAlignment="1">
      <alignment horizontal="right" vertical="center" wrapText="1"/>
    </xf>
    <xf numFmtId="166" fontId="9" fillId="8" borderId="8" xfId="1" applyNumberFormat="1" applyFont="1" applyFill="1" applyBorder="1" applyAlignment="1">
      <alignment horizontal="center" vertical="center" wrapText="1"/>
    </xf>
    <xf numFmtId="9" fontId="9" fillId="8" borderId="8" xfId="9" applyFont="1" applyFill="1" applyBorder="1" applyAlignment="1">
      <alignment horizontal="right" vertical="center"/>
    </xf>
    <xf numFmtId="9" fontId="9" fillId="8" borderId="8" xfId="9" applyFont="1" applyFill="1" applyBorder="1" applyAlignment="1">
      <alignment horizontal="center" vertical="center"/>
    </xf>
    <xf numFmtId="3" fontId="9" fillId="0" borderId="84" xfId="0" applyNumberFormat="1" applyFont="1" applyFill="1" applyBorder="1" applyAlignment="1">
      <alignment horizontal="center" vertical="center" wrapText="1"/>
    </xf>
    <xf numFmtId="3" fontId="9" fillId="0" borderId="35" xfId="0" applyNumberFormat="1" applyFont="1" applyFill="1" applyBorder="1" applyAlignment="1">
      <alignment horizontal="center" vertical="center" wrapText="1"/>
    </xf>
    <xf numFmtId="0" fontId="3" fillId="0" borderId="96" xfId="0" applyFont="1" applyFill="1" applyBorder="1" applyAlignment="1">
      <alignment vertical="center"/>
    </xf>
    <xf numFmtId="173" fontId="7" fillId="42" borderId="41" xfId="10" applyNumberFormat="1" applyFont="1" applyFill="1" applyBorder="1" applyAlignment="1">
      <alignment horizontal="right" vertical="center"/>
    </xf>
    <xf numFmtId="173" fontId="7" fillId="41" borderId="43" xfId="10" applyNumberFormat="1" applyFont="1" applyFill="1" applyBorder="1" applyAlignment="1">
      <alignment horizontal="right" vertical="center"/>
    </xf>
    <xf numFmtId="3" fontId="7" fillId="41" borderId="63" xfId="0" applyNumberFormat="1" applyFont="1" applyFill="1" applyBorder="1" applyAlignment="1">
      <alignment horizontal="right" vertical="center"/>
    </xf>
    <xf numFmtId="3" fontId="7" fillId="42" borderId="63" xfId="0" applyNumberFormat="1" applyFont="1" applyFill="1" applyBorder="1" applyAlignment="1">
      <alignment horizontal="right" vertical="center"/>
    </xf>
    <xf numFmtId="3" fontId="9" fillId="0" borderId="63" xfId="0" applyNumberFormat="1" applyFont="1" applyFill="1" applyBorder="1" applyAlignment="1">
      <alignment horizontal="right" vertical="center"/>
    </xf>
    <xf numFmtId="3" fontId="7" fillId="42" borderId="41" xfId="0" applyNumberFormat="1" applyFont="1" applyFill="1" applyBorder="1" applyAlignment="1">
      <alignment horizontal="center" vertical="center"/>
    </xf>
    <xf numFmtId="3" fontId="7" fillId="42" borderId="41" xfId="0" applyNumberFormat="1" applyFont="1" applyFill="1" applyBorder="1" applyAlignment="1">
      <alignment horizontal="right" vertical="center"/>
    </xf>
    <xf numFmtId="3" fontId="7" fillId="41" borderId="43" xfId="0" applyNumberFormat="1" applyFont="1" applyFill="1" applyBorder="1" applyAlignment="1">
      <alignment horizontal="center" vertical="center"/>
    </xf>
    <xf numFmtId="3" fontId="7" fillId="41" borderId="43" xfId="0" applyNumberFormat="1" applyFont="1" applyFill="1" applyBorder="1" applyAlignment="1">
      <alignment horizontal="right" vertical="center"/>
    </xf>
    <xf numFmtId="166" fontId="7" fillId="10" borderId="14" xfId="1" applyNumberFormat="1" applyFont="1" applyFill="1" applyBorder="1" applyAlignment="1">
      <alignment horizontal="right" vertical="center" wrapText="1"/>
    </xf>
    <xf numFmtId="166" fontId="7" fillId="11" borderId="14" xfId="1" applyNumberFormat="1" applyFont="1" applyFill="1" applyBorder="1" applyAlignment="1">
      <alignment horizontal="right" vertical="center" wrapText="1"/>
    </xf>
    <xf numFmtId="166" fontId="7" fillId="12" borderId="18" xfId="1" applyNumberFormat="1" applyFont="1" applyFill="1" applyBorder="1" applyAlignment="1">
      <alignment horizontal="right" vertical="center" wrapText="1"/>
    </xf>
    <xf numFmtId="166" fontId="7" fillId="10" borderId="36" xfId="1" applyNumberFormat="1" applyFont="1" applyFill="1" applyBorder="1" applyAlignment="1">
      <alignment horizontal="right" vertical="center" wrapText="1"/>
    </xf>
    <xf numFmtId="166" fontId="7" fillId="35" borderId="36" xfId="1" applyNumberFormat="1" applyFont="1" applyFill="1" applyBorder="1" applyAlignment="1">
      <alignment horizontal="right" vertical="center" wrapText="1"/>
    </xf>
    <xf numFmtId="166" fontId="7" fillId="36" borderId="36" xfId="1" applyNumberFormat="1" applyFont="1" applyFill="1" applyBorder="1" applyAlignment="1">
      <alignment horizontal="right" vertical="center" wrapText="1"/>
    </xf>
    <xf numFmtId="166" fontId="7" fillId="37" borderId="36" xfId="1" applyNumberFormat="1" applyFont="1" applyFill="1" applyBorder="1" applyAlignment="1">
      <alignment horizontal="right" vertical="center" wrapText="1"/>
    </xf>
    <xf numFmtId="166" fontId="7" fillId="9" borderId="36" xfId="1" applyNumberFormat="1" applyFont="1" applyFill="1" applyBorder="1" applyAlignment="1">
      <alignment horizontal="right" vertical="center" wrapText="1"/>
    </xf>
    <xf numFmtId="166" fontId="7" fillId="38" borderId="36" xfId="1" applyNumberFormat="1" applyFont="1" applyFill="1" applyBorder="1" applyAlignment="1">
      <alignment horizontal="right" vertical="center" wrapText="1"/>
    </xf>
    <xf numFmtId="166" fontId="7" fillId="39" borderId="39" xfId="1" applyNumberFormat="1" applyFont="1" applyFill="1" applyBorder="1" applyAlignment="1">
      <alignment horizontal="right" vertical="center" wrapText="1"/>
    </xf>
    <xf numFmtId="166" fontId="7" fillId="40" borderId="39" xfId="1" applyNumberFormat="1" applyFont="1" applyFill="1" applyBorder="1" applyAlignment="1">
      <alignment horizontal="right" vertical="center" wrapText="1"/>
    </xf>
    <xf numFmtId="166" fontId="7" fillId="32" borderId="39" xfId="1" applyNumberFormat="1" applyFont="1" applyFill="1" applyBorder="1" applyAlignment="1">
      <alignment horizontal="right" vertical="center" wrapText="1"/>
    </xf>
    <xf numFmtId="166" fontId="7" fillId="43" borderId="23" xfId="1" applyNumberFormat="1" applyFont="1" applyFill="1" applyBorder="1" applyAlignment="1">
      <alignment horizontal="right" vertical="center" wrapText="1"/>
    </xf>
    <xf numFmtId="166" fontId="7" fillId="41" borderId="23" xfId="1" applyNumberFormat="1" applyFont="1" applyFill="1" applyBorder="1" applyAlignment="1">
      <alignment horizontal="right" vertical="center" wrapText="1"/>
    </xf>
    <xf numFmtId="166" fontId="7" fillId="42" borderId="23" xfId="1" applyNumberFormat="1" applyFont="1" applyFill="1" applyBorder="1" applyAlignment="1">
      <alignment horizontal="right" vertical="center" wrapText="1"/>
    </xf>
    <xf numFmtId="166" fontId="7" fillId="4" borderId="8" xfId="1" applyNumberFormat="1" applyFont="1" applyFill="1" applyBorder="1" applyAlignment="1">
      <alignment horizontal="right" vertical="center" wrapText="1"/>
    </xf>
    <xf numFmtId="166" fontId="7" fillId="5" borderId="8" xfId="1" applyNumberFormat="1" applyFont="1" applyFill="1" applyBorder="1" applyAlignment="1">
      <alignment horizontal="right" vertical="center" wrapText="1"/>
    </xf>
    <xf numFmtId="166" fontId="7" fillId="6" borderId="8" xfId="1" applyNumberFormat="1" applyFont="1" applyFill="1" applyBorder="1" applyAlignment="1">
      <alignment horizontal="right" vertical="center" wrapText="1"/>
    </xf>
    <xf numFmtId="166" fontId="7" fillId="15" borderId="23" xfId="1" applyNumberFormat="1" applyFont="1" applyFill="1" applyBorder="1" applyAlignment="1">
      <alignment horizontal="right" vertical="center" wrapText="1"/>
    </xf>
    <xf numFmtId="166" fontId="7" fillId="16" borderId="23" xfId="1" applyNumberFormat="1" applyFont="1" applyFill="1" applyBorder="1" applyAlignment="1">
      <alignment horizontal="right" vertical="center" wrapText="1"/>
    </xf>
    <xf numFmtId="166" fontId="7" fillId="20" borderId="25" xfId="1" applyNumberFormat="1" applyFont="1" applyFill="1" applyBorder="1" applyAlignment="1">
      <alignment horizontal="right" vertical="center" wrapText="1"/>
    </xf>
    <xf numFmtId="166" fontId="7" fillId="18" borderId="25" xfId="1" applyNumberFormat="1" applyFont="1" applyFill="1" applyBorder="1" applyAlignment="1">
      <alignment horizontal="right" vertical="center" wrapText="1"/>
    </xf>
    <xf numFmtId="166" fontId="7" fillId="17" borderId="25" xfId="1" applyNumberFormat="1" applyFont="1" applyFill="1" applyBorder="1" applyAlignment="1">
      <alignment horizontal="right" vertical="center" wrapText="1"/>
    </xf>
    <xf numFmtId="166" fontId="7" fillId="19" borderId="25" xfId="1" applyNumberFormat="1" applyFont="1" applyFill="1" applyBorder="1" applyAlignment="1">
      <alignment horizontal="right" vertical="center" wrapText="1"/>
    </xf>
    <xf numFmtId="166" fontId="7" fillId="22" borderId="26" xfId="1" applyNumberFormat="1" applyFont="1" applyFill="1" applyBorder="1" applyAlignment="1">
      <alignment horizontal="right" vertical="center" wrapText="1"/>
    </xf>
    <xf numFmtId="166" fontId="7" fillId="23" borderId="26" xfId="1" applyNumberFormat="1" applyFont="1" applyFill="1" applyBorder="1" applyAlignment="1">
      <alignment horizontal="right" vertical="center" wrapText="1"/>
    </xf>
    <xf numFmtId="166" fontId="7" fillId="24" borderId="26" xfId="1" applyNumberFormat="1" applyFont="1" applyFill="1" applyBorder="1" applyAlignment="1">
      <alignment horizontal="right" vertical="center" wrapText="1"/>
    </xf>
    <xf numFmtId="166" fontId="7" fillId="25" borderId="26" xfId="1" applyNumberFormat="1" applyFont="1" applyFill="1" applyBorder="1" applyAlignment="1">
      <alignment horizontal="right" vertical="center" wrapText="1"/>
    </xf>
    <xf numFmtId="166" fontId="7" fillId="26" borderId="28" xfId="1" applyNumberFormat="1" applyFont="1" applyFill="1" applyBorder="1" applyAlignment="1">
      <alignment horizontal="right" vertical="center" wrapText="1"/>
    </xf>
    <xf numFmtId="166" fontId="7" fillId="27" borderId="29" xfId="1" applyNumberFormat="1" applyFont="1" applyFill="1" applyBorder="1" applyAlignment="1">
      <alignment horizontal="right" vertical="center" wrapText="1"/>
    </xf>
    <xf numFmtId="166" fontId="7" fillId="28" borderId="30" xfId="1" applyNumberFormat="1" applyFont="1" applyFill="1" applyBorder="1" applyAlignment="1">
      <alignment horizontal="right" vertical="center" wrapText="1"/>
    </xf>
    <xf numFmtId="166" fontId="7" fillId="27" borderId="31" xfId="1" applyNumberFormat="1" applyFont="1" applyFill="1" applyBorder="1" applyAlignment="1">
      <alignment horizontal="right" vertical="center" wrapText="1"/>
    </xf>
    <xf numFmtId="166" fontId="7" fillId="30" borderId="31" xfId="1" applyNumberFormat="1" applyFont="1" applyFill="1" applyBorder="1" applyAlignment="1">
      <alignment horizontal="right" vertical="center" wrapText="1"/>
    </xf>
    <xf numFmtId="166" fontId="7" fillId="31" borderId="32" xfId="1" applyNumberFormat="1" applyFont="1" applyFill="1" applyBorder="1" applyAlignment="1">
      <alignment horizontal="right" vertical="center" wrapText="1"/>
    </xf>
    <xf numFmtId="166" fontId="7" fillId="29" borderId="32" xfId="1" applyNumberFormat="1" applyFont="1" applyFill="1" applyBorder="1" applyAlignment="1">
      <alignment horizontal="right" vertical="center" wrapText="1"/>
    </xf>
    <xf numFmtId="166" fontId="7" fillId="32" borderId="32" xfId="1" applyNumberFormat="1" applyFont="1" applyFill="1" applyBorder="1" applyAlignment="1">
      <alignment horizontal="right" vertical="center" wrapText="1"/>
    </xf>
    <xf numFmtId="166" fontId="7" fillId="33" borderId="34" xfId="1" applyNumberFormat="1" applyFont="1" applyFill="1" applyBorder="1" applyAlignment="1">
      <alignment horizontal="right" vertical="center" wrapText="1"/>
    </xf>
    <xf numFmtId="166" fontId="7" fillId="7" borderId="34" xfId="1" applyNumberFormat="1" applyFont="1" applyFill="1" applyBorder="1" applyAlignment="1">
      <alignment horizontal="right" vertical="center" wrapText="1"/>
    </xf>
    <xf numFmtId="166" fontId="7" fillId="34" borderId="34" xfId="1" applyNumberFormat="1" applyFont="1" applyFill="1" applyBorder="1" applyAlignment="1">
      <alignment horizontal="right" vertical="center" wrapText="1"/>
    </xf>
    <xf numFmtId="0" fontId="5" fillId="0" borderId="47" xfId="0" applyFont="1" applyFill="1" applyBorder="1" applyAlignment="1">
      <alignment horizontal="center" vertical="center" wrapText="1"/>
    </xf>
    <xf numFmtId="166" fontId="9" fillId="0" borderId="6" xfId="0" applyNumberFormat="1" applyFont="1" applyFill="1" applyBorder="1" applyAlignment="1">
      <alignment horizontal="justify" vertical="center" wrapText="1"/>
    </xf>
    <xf numFmtId="10" fontId="9" fillId="0" borderId="4" xfId="0" applyNumberFormat="1" applyFont="1" applyFill="1" applyBorder="1" applyAlignment="1">
      <alignment horizontal="center" vertical="center"/>
    </xf>
    <xf numFmtId="3" fontId="9" fillId="0" borderId="6" xfId="0" applyNumberFormat="1" applyFont="1" applyFill="1" applyBorder="1" applyAlignment="1">
      <alignment horizontal="right" vertical="center"/>
    </xf>
    <xf numFmtId="166" fontId="9" fillId="0" borderId="4" xfId="0" applyNumberFormat="1" applyFont="1" applyFill="1" applyBorder="1" applyAlignment="1">
      <alignment horizontal="left" vertical="center" wrapText="1"/>
    </xf>
    <xf numFmtId="166" fontId="9" fillId="0" borderId="4" xfId="0" applyNumberFormat="1" applyFont="1" applyFill="1" applyBorder="1" applyAlignment="1">
      <alignment horizontal="justify" vertical="center" wrapText="1"/>
    </xf>
    <xf numFmtId="3" fontId="9" fillId="0" borderId="4" xfId="0" applyNumberFormat="1" applyFont="1" applyFill="1" applyBorder="1" applyAlignment="1">
      <alignment horizontal="right" vertical="center"/>
    </xf>
    <xf numFmtId="0" fontId="9" fillId="0" borderId="17" xfId="0" applyNumberFormat="1" applyFont="1" applyFill="1" applyBorder="1" applyAlignment="1">
      <alignment horizontal="center" vertical="center" wrapText="1"/>
    </xf>
    <xf numFmtId="0" fontId="9" fillId="0" borderId="4" xfId="0" applyNumberFormat="1" applyFont="1" applyFill="1" applyBorder="1" applyAlignment="1">
      <alignment horizontal="right" vertical="center" wrapText="1"/>
    </xf>
    <xf numFmtId="3" fontId="9" fillId="0" borderId="4" xfId="0" applyNumberFormat="1" applyFont="1" applyFill="1" applyBorder="1" applyAlignment="1">
      <alignment horizontal="center" vertical="center" wrapText="1"/>
    </xf>
    <xf numFmtId="3" fontId="9" fillId="0" borderId="46" xfId="0" applyNumberFormat="1" applyFont="1" applyFill="1" applyBorder="1" applyAlignment="1">
      <alignment vertical="center" wrapText="1"/>
    </xf>
    <xf numFmtId="173" fontId="9" fillId="0" borderId="4" xfId="10" applyNumberFormat="1" applyFont="1" applyFill="1" applyBorder="1" applyAlignment="1">
      <alignment horizontal="right" vertical="center"/>
    </xf>
    <xf numFmtId="0" fontId="9" fillId="0" borderId="4" xfId="0" applyNumberFormat="1" applyFont="1" applyFill="1" applyBorder="1" applyAlignment="1">
      <alignment horizontal="right" vertical="center"/>
    </xf>
    <xf numFmtId="0" fontId="9" fillId="0" borderId="36" xfId="0" applyNumberFormat="1" applyFont="1" applyFill="1" applyBorder="1" applyAlignment="1">
      <alignment horizontal="right" vertical="center" wrapText="1"/>
    </xf>
    <xf numFmtId="3" fontId="9" fillId="0" borderId="36" xfId="0" applyNumberFormat="1" applyFont="1" applyFill="1" applyBorder="1" applyAlignment="1">
      <alignment horizontal="center" vertical="center" wrapText="1"/>
    </xf>
    <xf numFmtId="0" fontId="9" fillId="0" borderId="36" xfId="0" applyNumberFormat="1" applyFont="1" applyFill="1" applyBorder="1" applyAlignment="1">
      <alignment horizontal="right" vertical="center"/>
    </xf>
    <xf numFmtId="4" fontId="9" fillId="0" borderId="36" xfId="0" applyNumberFormat="1" applyFont="1" applyFill="1" applyBorder="1" applyAlignment="1">
      <alignment horizontal="center" vertical="center" wrapText="1"/>
    </xf>
    <xf numFmtId="4" fontId="9" fillId="0" borderId="36" xfId="0" applyNumberFormat="1" applyFont="1" applyFill="1" applyBorder="1" applyAlignment="1">
      <alignment horizontal="center" vertical="center"/>
    </xf>
    <xf numFmtId="166" fontId="7" fillId="0" borderId="36" xfId="1" applyNumberFormat="1" applyFont="1" applyFill="1" applyBorder="1" applyAlignment="1">
      <alignment horizontal="right" vertical="center" wrapText="1"/>
    </xf>
    <xf numFmtId="3" fontId="3" fillId="0" borderId="36" xfId="0" applyNumberFormat="1" applyFont="1" applyFill="1" applyBorder="1" applyAlignment="1">
      <alignment horizontal="center" vertical="center" wrapText="1"/>
    </xf>
    <xf numFmtId="166" fontId="9" fillId="0" borderId="39" xfId="0" applyNumberFormat="1" applyFont="1" applyFill="1" applyBorder="1" applyAlignment="1">
      <alignment horizontal="justify" vertical="center" wrapText="1"/>
    </xf>
    <xf numFmtId="166" fontId="9" fillId="0" borderId="51" xfId="0" applyNumberFormat="1" applyFont="1" applyFill="1" applyBorder="1" applyAlignment="1">
      <alignment vertical="center"/>
    </xf>
    <xf numFmtId="0" fontId="9" fillId="0" borderId="39" xfId="0" applyFont="1" applyFill="1" applyBorder="1" applyAlignment="1">
      <alignment horizontal="right" vertical="center" wrapText="1"/>
    </xf>
    <xf numFmtId="3" fontId="9" fillId="0" borderId="39" xfId="0" applyNumberFormat="1" applyFont="1" applyFill="1" applyBorder="1" applyAlignment="1">
      <alignment horizontal="center" vertical="center" wrapText="1"/>
    </xf>
    <xf numFmtId="0" fontId="9" fillId="0" borderId="51" xfId="0" applyFont="1" applyFill="1" applyBorder="1" applyAlignment="1">
      <alignment vertical="center"/>
    </xf>
    <xf numFmtId="3" fontId="9" fillId="0" borderId="109" xfId="0" applyNumberFormat="1" applyFont="1" applyFill="1" applyBorder="1" applyAlignment="1">
      <alignment horizontal="right" vertical="center"/>
    </xf>
    <xf numFmtId="3" fontId="9" fillId="0" borderId="109" xfId="0" applyNumberFormat="1" applyFont="1" applyFill="1" applyBorder="1" applyAlignment="1">
      <alignment horizontal="center" vertical="center"/>
    </xf>
    <xf numFmtId="3" fontId="9" fillId="0" borderId="110" xfId="0" applyNumberFormat="1" applyFont="1" applyFill="1" applyBorder="1" applyAlignment="1">
      <alignment horizontal="center" vertical="center"/>
    </xf>
    <xf numFmtId="0" fontId="7" fillId="0" borderId="48" xfId="0" applyFont="1" applyFill="1" applyBorder="1" applyAlignment="1">
      <alignment horizontal="left" vertical="center"/>
    </xf>
    <xf numFmtId="10" fontId="9" fillId="0" borderId="41" xfId="0" applyNumberFormat="1" applyFont="1" applyFill="1" applyBorder="1" applyAlignment="1">
      <alignment horizontal="center" vertical="center"/>
    </xf>
    <xf numFmtId="0" fontId="9" fillId="0" borderId="41" xfId="0" applyNumberFormat="1" applyFont="1" applyFill="1" applyBorder="1" applyAlignment="1">
      <alignment horizontal="left" vertical="center" wrapText="1"/>
    </xf>
    <xf numFmtId="166" fontId="9" fillId="0" borderId="41" xfId="0" applyNumberFormat="1" applyFont="1" applyFill="1" applyBorder="1" applyAlignment="1">
      <alignment horizontal="right" vertical="center" wrapText="1"/>
    </xf>
    <xf numFmtId="3" fontId="9" fillId="0" borderId="66" xfId="0" applyNumberFormat="1" applyFont="1" applyFill="1" applyBorder="1" applyAlignment="1">
      <alignment horizontal="right" vertical="center"/>
    </xf>
    <xf numFmtId="3" fontId="9" fillId="0" borderId="41" xfId="0" applyNumberFormat="1" applyFont="1" applyFill="1" applyBorder="1" applyAlignment="1">
      <alignment horizontal="right" vertical="center"/>
    </xf>
    <xf numFmtId="3" fontId="9" fillId="0" borderId="105" xfId="0" applyNumberFormat="1" applyFont="1" applyFill="1" applyBorder="1" applyAlignment="1">
      <alignment horizontal="center" vertical="center"/>
    </xf>
    <xf numFmtId="166" fontId="3" fillId="0" borderId="95" xfId="0" applyNumberFormat="1" applyFont="1" applyFill="1" applyBorder="1" applyAlignment="1">
      <alignment vertical="center"/>
    </xf>
    <xf numFmtId="0" fontId="7" fillId="0" borderId="97" xfId="0" applyFont="1" applyFill="1" applyBorder="1" applyAlignment="1">
      <alignment horizontal="left" vertical="center"/>
    </xf>
    <xf numFmtId="10" fontId="9" fillId="0" borderId="43" xfId="0" applyNumberFormat="1" applyFont="1" applyFill="1" applyBorder="1" applyAlignment="1">
      <alignment horizontal="center" vertical="center"/>
    </xf>
    <xf numFmtId="0" fontId="9" fillId="0" borderId="43" xfId="0" applyNumberFormat="1" applyFont="1" applyFill="1" applyBorder="1" applyAlignment="1">
      <alignment horizontal="left" vertical="center" wrapText="1"/>
    </xf>
    <xf numFmtId="0" fontId="9" fillId="0" borderId="43" xfId="0" applyNumberFormat="1" applyFont="1" applyFill="1" applyBorder="1" applyAlignment="1">
      <alignment horizontal="right" vertical="center" wrapText="1"/>
    </xf>
    <xf numFmtId="3" fontId="9" fillId="0" borderId="69" xfId="0" applyNumberFormat="1" applyFont="1" applyFill="1" applyBorder="1" applyAlignment="1">
      <alignment horizontal="right" vertical="center"/>
    </xf>
    <xf numFmtId="3" fontId="9" fillId="0" borderId="43" xfId="0" applyNumberFormat="1" applyFont="1" applyFill="1" applyBorder="1" applyAlignment="1">
      <alignment horizontal="right" vertical="center"/>
    </xf>
    <xf numFmtId="3" fontId="9" fillId="0" borderId="106" xfId="0" applyNumberFormat="1" applyFont="1" applyFill="1" applyBorder="1" applyAlignment="1">
      <alignment horizontal="center" vertical="center"/>
    </xf>
    <xf numFmtId="166" fontId="3" fillId="0" borderId="98" xfId="0" applyNumberFormat="1" applyFont="1" applyFill="1" applyBorder="1" applyAlignment="1">
      <alignment vertical="center"/>
    </xf>
    <xf numFmtId="3" fontId="9" fillId="0" borderId="107" xfId="0" applyNumberFormat="1" applyFont="1" applyFill="1" applyBorder="1" applyAlignment="1">
      <alignment horizontal="center" vertical="center"/>
    </xf>
    <xf numFmtId="0" fontId="9" fillId="0" borderId="63" xfId="0" applyNumberFormat="1" applyFont="1" applyFill="1" applyBorder="1" applyAlignment="1">
      <alignment horizontal="right" vertical="center"/>
    </xf>
    <xf numFmtId="0" fontId="9" fillId="0" borderId="107" xfId="0" applyNumberFormat="1" applyFont="1" applyFill="1" applyBorder="1" applyAlignment="1">
      <alignment horizontal="center" vertical="center"/>
    </xf>
    <xf numFmtId="173" fontId="7" fillId="0" borderId="65" xfId="10" applyNumberFormat="1" applyFont="1" applyFill="1" applyBorder="1" applyAlignment="1">
      <alignment horizontal="right" vertical="center"/>
    </xf>
    <xf numFmtId="173" fontId="7" fillId="0" borderId="23" xfId="10" applyNumberFormat="1" applyFont="1" applyFill="1" applyBorder="1" applyAlignment="1">
      <alignment horizontal="right" vertical="center"/>
    </xf>
    <xf numFmtId="10" fontId="7" fillId="0" borderId="23" xfId="0" applyNumberFormat="1" applyFont="1" applyFill="1" applyBorder="1" applyAlignment="1">
      <alignment horizontal="center" vertical="center"/>
    </xf>
    <xf numFmtId="0" fontId="3" fillId="0" borderId="51" xfId="0" applyFont="1" applyFill="1" applyBorder="1" applyAlignment="1">
      <alignment vertical="center"/>
    </xf>
    <xf numFmtId="0" fontId="9" fillId="0" borderId="8" xfId="0" applyFont="1" applyFill="1" applyBorder="1" applyAlignment="1">
      <alignment horizontal="justify" vertical="center"/>
    </xf>
    <xf numFmtId="3" fontId="9" fillId="0" borderId="8" xfId="0" applyNumberFormat="1" applyFont="1" applyFill="1" applyBorder="1" applyAlignment="1">
      <alignment horizontal="left" vertical="center" wrapText="1"/>
    </xf>
    <xf numFmtId="3" fontId="9" fillId="0" borderId="19" xfId="0" applyNumberFormat="1" applyFont="1" applyFill="1" applyBorder="1" applyAlignment="1">
      <alignment vertical="center"/>
    </xf>
    <xf numFmtId="3" fontId="9" fillId="0" borderId="37" xfId="0" applyNumberFormat="1" applyFont="1" applyFill="1" applyBorder="1" applyAlignment="1">
      <alignment vertical="center"/>
    </xf>
    <xf numFmtId="173" fontId="9" fillId="0" borderId="37" xfId="10" applyNumberFormat="1" applyFont="1" applyFill="1" applyBorder="1" applyAlignment="1">
      <alignment vertical="center"/>
    </xf>
    <xf numFmtId="166" fontId="9" fillId="0" borderId="24" xfId="0" applyNumberFormat="1" applyFont="1" applyFill="1" applyBorder="1" applyAlignment="1">
      <alignment horizontal="right" vertical="center" wrapText="1"/>
    </xf>
    <xf numFmtId="166" fontId="9" fillId="0" borderId="22" xfId="0" applyNumberFormat="1" applyFont="1" applyFill="1" applyBorder="1" applyAlignment="1">
      <alignment horizontal="right" vertical="center" wrapText="1"/>
    </xf>
    <xf numFmtId="173" fontId="9" fillId="0" borderId="25" xfId="10" applyNumberFormat="1" applyFont="1" applyFill="1" applyBorder="1" applyAlignment="1">
      <alignment horizontal="right" vertical="center" wrapText="1"/>
    </xf>
    <xf numFmtId="0" fontId="9" fillId="0" borderId="25" xfId="0" applyNumberFormat="1" applyFont="1" applyFill="1" applyBorder="1" applyAlignment="1">
      <alignment horizontal="right" vertical="center"/>
    </xf>
    <xf numFmtId="0" fontId="1" fillId="0" borderId="0" xfId="0" applyFont="1" applyFill="1" applyAlignment="1">
      <alignment horizontal="center" vertical="center" wrapText="1"/>
    </xf>
    <xf numFmtId="9" fontId="9" fillId="0" borderId="26" xfId="9" applyFont="1" applyFill="1" applyBorder="1" applyAlignment="1">
      <alignment horizontal="right" vertical="center"/>
    </xf>
    <xf numFmtId="9" fontId="9" fillId="0" borderId="26" xfId="9" applyFont="1" applyFill="1" applyBorder="1" applyAlignment="1">
      <alignment horizontal="center" vertical="center"/>
    </xf>
    <xf numFmtId="173" fontId="18" fillId="0" borderId="29" xfId="10" applyNumberFormat="1" applyFont="1" applyFill="1" applyBorder="1" applyAlignment="1">
      <alignment horizontal="right" vertical="center" wrapText="1"/>
    </xf>
    <xf numFmtId="9" fontId="3" fillId="0" borderId="49" xfId="0" applyNumberFormat="1" applyFont="1" applyFill="1" applyBorder="1" applyAlignment="1">
      <alignment horizontal="center" vertical="center" wrapText="1"/>
    </xf>
    <xf numFmtId="3" fontId="7" fillId="13" borderId="113" xfId="0" applyNumberFormat="1" applyFont="1" applyFill="1" applyBorder="1" applyAlignment="1">
      <alignment vertical="center" wrapText="1"/>
    </xf>
    <xf numFmtId="3" fontId="9" fillId="0" borderId="91" xfId="0" applyNumberFormat="1" applyFont="1" applyFill="1" applyBorder="1" applyAlignment="1">
      <alignment vertical="center" wrapText="1"/>
    </xf>
    <xf numFmtId="0" fontId="9" fillId="0" borderId="40" xfId="0" applyNumberFormat="1" applyFont="1" applyFill="1" applyBorder="1" applyAlignment="1">
      <alignment horizontal="right" vertical="center" wrapText="1"/>
    </xf>
    <xf numFmtId="3" fontId="9" fillId="0" borderId="92" xfId="0" applyNumberFormat="1" applyFont="1" applyFill="1" applyBorder="1" applyAlignment="1">
      <alignment horizontal="center" vertical="center" wrapText="1"/>
    </xf>
    <xf numFmtId="173" fontId="9" fillId="0" borderId="40" xfId="10" applyNumberFormat="1" applyFont="1" applyFill="1" applyBorder="1" applyAlignment="1">
      <alignment vertical="center"/>
    </xf>
    <xf numFmtId="3" fontId="7" fillId="0" borderId="23" xfId="0" applyNumberFormat="1" applyFont="1" applyFill="1" applyBorder="1" applyAlignment="1">
      <alignment horizontal="right" vertical="center"/>
    </xf>
    <xf numFmtId="3" fontId="7" fillId="0" borderId="23" xfId="0" applyNumberFormat="1" applyFont="1" applyFill="1" applyBorder="1" applyAlignment="1">
      <alignment horizontal="center" vertical="center"/>
    </xf>
    <xf numFmtId="3" fontId="7" fillId="0" borderId="107" xfId="0" applyNumberFormat="1" applyFont="1" applyFill="1" applyBorder="1" applyAlignment="1">
      <alignment horizontal="center" vertical="center"/>
    </xf>
    <xf numFmtId="173" fontId="9" fillId="0" borderId="45" xfId="10" applyNumberFormat="1" applyFont="1" applyFill="1" applyBorder="1" applyAlignment="1">
      <alignment horizontal="center" vertical="center"/>
    </xf>
    <xf numFmtId="173" fontId="9" fillId="0" borderId="6" xfId="10" applyNumberFormat="1" applyFont="1" applyFill="1" applyBorder="1" applyAlignment="1">
      <alignment horizontal="center" vertical="center"/>
    </xf>
    <xf numFmtId="3" fontId="7" fillId="0" borderId="42" xfId="0" applyNumberFormat="1" applyFont="1" applyFill="1" applyBorder="1" applyAlignment="1">
      <alignment horizontal="right" vertical="center"/>
    </xf>
    <xf numFmtId="3" fontId="7" fillId="0" borderId="42" xfId="0" applyNumberFormat="1" applyFont="1" applyFill="1" applyBorder="1" applyAlignment="1">
      <alignment horizontal="center" vertical="center"/>
    </xf>
    <xf numFmtId="3" fontId="7" fillId="0" borderId="116" xfId="0" applyNumberFormat="1" applyFont="1" applyFill="1" applyBorder="1" applyAlignment="1">
      <alignment horizontal="center" vertical="center"/>
    </xf>
    <xf numFmtId="166" fontId="7" fillId="0" borderId="23" xfId="1" applyNumberFormat="1" applyFont="1" applyFill="1" applyBorder="1" applyAlignment="1">
      <alignment horizontal="right" vertical="center" wrapText="1"/>
    </xf>
    <xf numFmtId="3" fontId="9" fillId="0" borderId="0" xfId="0" applyNumberFormat="1" applyFont="1" applyFill="1" applyBorder="1" applyAlignment="1">
      <alignment horizontal="center" vertical="center" wrapText="1"/>
    </xf>
    <xf numFmtId="173" fontId="9" fillId="0" borderId="0" xfId="10" applyNumberFormat="1" applyFont="1" applyFill="1" applyBorder="1" applyAlignment="1">
      <alignment horizontal="right" vertical="center"/>
    </xf>
    <xf numFmtId="173" fontId="9" fillId="0" borderId="67" xfId="10" applyNumberFormat="1" applyFont="1" applyFill="1" applyBorder="1" applyAlignment="1">
      <alignment horizontal="right" vertical="center"/>
    </xf>
    <xf numFmtId="173" fontId="9" fillId="0" borderId="68" xfId="10" applyNumberFormat="1" applyFont="1" applyFill="1" applyBorder="1" applyAlignment="1">
      <alignment horizontal="right" vertical="center"/>
    </xf>
    <xf numFmtId="173" fontId="9" fillId="0" borderId="41" xfId="10" applyNumberFormat="1" applyFont="1" applyFill="1" applyBorder="1" applyAlignment="1">
      <alignment horizontal="right" vertical="center"/>
    </xf>
    <xf numFmtId="173" fontId="9" fillId="0" borderId="43" xfId="10" applyNumberFormat="1" applyFont="1" applyFill="1" applyBorder="1" applyAlignment="1">
      <alignment horizontal="center" vertical="center"/>
    </xf>
    <xf numFmtId="173" fontId="9" fillId="0" borderId="80" xfId="10" applyNumberFormat="1" applyFont="1" applyFill="1" applyBorder="1" applyAlignment="1">
      <alignment horizontal="center" vertical="center"/>
    </xf>
    <xf numFmtId="0" fontId="9" fillId="0" borderId="39" xfId="0" applyFont="1" applyFill="1" applyBorder="1" applyAlignment="1">
      <alignment horizontal="justify" vertical="center"/>
    </xf>
    <xf numFmtId="9" fontId="9" fillId="0" borderId="43" xfId="9" applyFont="1" applyFill="1" applyBorder="1" applyAlignment="1">
      <alignment horizontal="center" vertical="center"/>
    </xf>
    <xf numFmtId="172" fontId="9" fillId="0" borderId="80" xfId="0" applyNumberFormat="1" applyFont="1" applyFill="1" applyBorder="1" applyAlignment="1">
      <alignment horizontal="center" vertical="center"/>
    </xf>
    <xf numFmtId="173" fontId="19" fillId="0" borderId="80" xfId="10" applyNumberFormat="1" applyFont="1" applyFill="1" applyBorder="1" applyAlignment="1">
      <alignment horizontal="center" vertical="center" wrapText="1"/>
    </xf>
    <xf numFmtId="166" fontId="9" fillId="0" borderId="17" xfId="0" applyNumberFormat="1" applyFont="1" applyFill="1" applyBorder="1" applyAlignment="1">
      <alignment horizontal="left" vertical="center" wrapText="1"/>
    </xf>
    <xf numFmtId="0" fontId="7" fillId="2" borderId="3" xfId="0" applyFont="1" applyFill="1" applyBorder="1" applyAlignment="1">
      <alignment horizontal="left" vertical="center"/>
    </xf>
    <xf numFmtId="166" fontId="9" fillId="2" borderId="36" xfId="0" applyNumberFormat="1" applyFont="1" applyFill="1" applyBorder="1" applyAlignment="1">
      <alignment horizontal="justify" vertical="center" wrapText="1"/>
    </xf>
    <xf numFmtId="10" fontId="9" fillId="2" borderId="36" xfId="0" applyNumberFormat="1" applyFont="1" applyFill="1" applyBorder="1" applyAlignment="1">
      <alignment horizontal="center" vertical="center"/>
    </xf>
    <xf numFmtId="4" fontId="9" fillId="2" borderId="38" xfId="0" applyNumberFormat="1" applyFont="1" applyFill="1" applyBorder="1" applyAlignment="1">
      <alignment horizontal="center" vertical="center"/>
    </xf>
    <xf numFmtId="173" fontId="9" fillId="2" borderId="38" xfId="10" applyNumberFormat="1" applyFont="1" applyFill="1" applyBorder="1" applyAlignment="1">
      <alignment horizontal="center" vertical="center"/>
    </xf>
    <xf numFmtId="0" fontId="3" fillId="2" borderId="0" xfId="0" applyFont="1" applyFill="1" applyBorder="1" applyAlignment="1">
      <alignment vertical="center"/>
    </xf>
    <xf numFmtId="4" fontId="9" fillId="2" borderId="52" xfId="0" applyNumberFormat="1" applyFont="1" applyFill="1" applyBorder="1" applyAlignment="1">
      <alignment horizontal="center" vertical="center"/>
    </xf>
    <xf numFmtId="173" fontId="9" fillId="2" borderId="52" xfId="10" applyNumberFormat="1" applyFont="1" applyFill="1" applyBorder="1" applyAlignment="1">
      <alignment horizontal="center" vertical="center"/>
    </xf>
    <xf numFmtId="173" fontId="9" fillId="0" borderId="27" xfId="10" applyNumberFormat="1" applyFont="1" applyFill="1" applyBorder="1" applyAlignment="1">
      <alignment horizontal="center" vertical="center"/>
    </xf>
    <xf numFmtId="3" fontId="9" fillId="0" borderId="27" xfId="0" applyNumberFormat="1" applyFont="1" applyFill="1" applyBorder="1" applyAlignment="1">
      <alignment horizontal="center" vertical="center" wrapText="1"/>
    </xf>
    <xf numFmtId="3" fontId="9" fillId="0" borderId="27" xfId="0" applyNumberFormat="1" applyFont="1" applyFill="1" applyBorder="1" applyAlignment="1">
      <alignment horizontal="center" vertical="center"/>
    </xf>
    <xf numFmtId="0" fontId="9" fillId="0" borderId="41" xfId="0" applyNumberFormat="1" applyFont="1" applyFill="1" applyBorder="1" applyAlignment="1">
      <alignment horizontal="center" vertical="center" wrapText="1"/>
    </xf>
    <xf numFmtId="3" fontId="9" fillId="0" borderId="41" xfId="0" applyNumberFormat="1" applyFont="1" applyFill="1" applyBorder="1" applyAlignment="1">
      <alignment horizontal="center" vertical="center"/>
    </xf>
    <xf numFmtId="4" fontId="9" fillId="0" borderId="41" xfId="0" applyNumberFormat="1" applyFont="1" applyFill="1" applyBorder="1" applyAlignment="1">
      <alignment horizontal="center" vertical="center"/>
    </xf>
    <xf numFmtId="0" fontId="9" fillId="45" borderId="39" xfId="0" applyFont="1" applyFill="1" applyBorder="1" applyAlignment="1">
      <alignment horizontal="justify" vertical="center"/>
    </xf>
    <xf numFmtId="0" fontId="7" fillId="41" borderId="23" xfId="0" applyFont="1" applyFill="1" applyBorder="1" applyAlignment="1">
      <alignment vertical="center" wrapText="1"/>
    </xf>
    <xf numFmtId="166" fontId="7" fillId="0" borderId="23" xfId="0" applyNumberFormat="1" applyFont="1" applyFill="1" applyBorder="1" applyAlignment="1">
      <alignment horizontal="right" vertical="center" wrapText="1"/>
    </xf>
    <xf numFmtId="3" fontId="7" fillId="0" borderId="41" xfId="0" applyNumberFormat="1" applyFont="1" applyFill="1" applyBorder="1" applyAlignment="1">
      <alignment horizontal="right" vertical="center"/>
    </xf>
    <xf numFmtId="3" fontId="7" fillId="0" borderId="41" xfId="0" applyNumberFormat="1" applyFont="1" applyFill="1" applyBorder="1" applyAlignment="1">
      <alignment horizontal="center" vertical="center"/>
    </xf>
    <xf numFmtId="3" fontId="7" fillId="0" borderId="66" xfId="0" applyNumberFormat="1" applyFont="1" applyFill="1" applyBorder="1" applyAlignment="1">
      <alignment horizontal="center" vertical="center"/>
    </xf>
    <xf numFmtId="3" fontId="7" fillId="46" borderId="37" xfId="0" applyNumberFormat="1" applyFont="1" applyFill="1" applyBorder="1" applyAlignment="1">
      <alignment horizontal="right" vertical="center"/>
    </xf>
    <xf numFmtId="173" fontId="7" fillId="46" borderId="37" xfId="10" applyNumberFormat="1" applyFont="1" applyFill="1" applyBorder="1" applyAlignment="1">
      <alignment horizontal="right" vertical="center"/>
    </xf>
    <xf numFmtId="0" fontId="9" fillId="2" borderId="8" xfId="0" applyFont="1" applyFill="1" applyBorder="1" applyAlignment="1">
      <alignment horizontal="justify" vertical="center"/>
    </xf>
    <xf numFmtId="166" fontId="9" fillId="2" borderId="8" xfId="0" applyNumberFormat="1" applyFont="1" applyFill="1" applyBorder="1" applyAlignment="1">
      <alignment horizontal="justify" vertical="center" wrapText="1"/>
    </xf>
    <xf numFmtId="10" fontId="7" fillId="2" borderId="9" xfId="0" applyNumberFormat="1" applyFont="1" applyFill="1" applyBorder="1" applyAlignment="1">
      <alignment horizontal="center" vertical="center"/>
    </xf>
    <xf numFmtId="3" fontId="7" fillId="2" borderId="8" xfId="0" applyNumberFormat="1" applyFont="1" applyFill="1" applyBorder="1" applyAlignment="1">
      <alignment horizontal="right" vertical="center"/>
    </xf>
    <xf numFmtId="3" fontId="7" fillId="2" borderId="8" xfId="0" applyNumberFormat="1" applyFont="1" applyFill="1" applyBorder="1" applyAlignment="1">
      <alignment horizontal="center" vertical="center"/>
    </xf>
    <xf numFmtId="173" fontId="7" fillId="2" borderId="8" xfId="10" applyNumberFormat="1" applyFont="1" applyFill="1" applyBorder="1" applyAlignment="1">
      <alignment horizontal="right" vertical="center"/>
    </xf>
    <xf numFmtId="0" fontId="9" fillId="2" borderId="8" xfId="0" applyNumberFormat="1" applyFont="1" applyFill="1" applyBorder="1" applyAlignment="1">
      <alignment horizontal="left" vertical="center" wrapText="1"/>
    </xf>
    <xf numFmtId="3" fontId="9" fillId="0" borderId="80" xfId="0" applyNumberFormat="1" applyFont="1" applyFill="1" applyBorder="1" applyAlignment="1">
      <alignment vertical="center"/>
    </xf>
    <xf numFmtId="173" fontId="9" fillId="0" borderId="80" xfId="10" applyNumberFormat="1" applyFont="1" applyFill="1" applyBorder="1" applyAlignment="1">
      <alignment vertical="center"/>
    </xf>
    <xf numFmtId="0" fontId="7" fillId="47" borderId="3" xfId="0" applyFont="1" applyFill="1" applyBorder="1" applyAlignment="1">
      <alignment horizontal="left" vertical="center"/>
    </xf>
    <xf numFmtId="166" fontId="3" fillId="47" borderId="51" xfId="0" applyNumberFormat="1" applyFont="1" applyFill="1" applyBorder="1" applyAlignment="1">
      <alignment vertical="center"/>
    </xf>
    <xf numFmtId="0" fontId="3" fillId="47" borderId="47" xfId="0" applyFont="1" applyFill="1" applyBorder="1" applyAlignment="1">
      <alignment vertical="center"/>
    </xf>
    <xf numFmtId="0" fontId="3" fillId="47" borderId="0" xfId="0" applyFont="1" applyFill="1" applyBorder="1" applyAlignment="1">
      <alignment vertical="center"/>
    </xf>
    <xf numFmtId="10" fontId="9" fillId="0" borderId="0" xfId="0" applyNumberFormat="1" applyFont="1" applyFill="1" applyBorder="1" applyAlignment="1">
      <alignment horizontal="center" vertical="center"/>
    </xf>
    <xf numFmtId="0" fontId="9" fillId="0" borderId="0" xfId="0" applyNumberFormat="1" applyFont="1" applyFill="1" applyBorder="1" applyAlignment="1">
      <alignment horizontal="left" vertical="center" wrapText="1"/>
    </xf>
    <xf numFmtId="3" fontId="9" fillId="0" borderId="0" xfId="0" applyNumberFormat="1" applyFont="1" applyFill="1" applyBorder="1" applyAlignment="1">
      <alignment horizontal="right" vertical="center"/>
    </xf>
    <xf numFmtId="172" fontId="9" fillId="0" borderId="0" xfId="0" applyNumberFormat="1" applyFont="1" applyFill="1" applyBorder="1" applyAlignment="1">
      <alignment horizontal="right" vertical="center"/>
    </xf>
    <xf numFmtId="0" fontId="9" fillId="2" borderId="24" xfId="0" applyFont="1" applyFill="1" applyBorder="1" applyAlignment="1">
      <alignment horizontal="justify" vertical="center"/>
    </xf>
    <xf numFmtId="166" fontId="9" fillId="2" borderId="22" xfId="0" applyNumberFormat="1" applyFont="1" applyFill="1" applyBorder="1" applyAlignment="1">
      <alignment horizontal="justify" vertical="center" wrapText="1"/>
    </xf>
    <xf numFmtId="0" fontId="9" fillId="2" borderId="22" xfId="0" applyFont="1" applyFill="1" applyBorder="1" applyAlignment="1">
      <alignment horizontal="justify" vertical="center"/>
    </xf>
    <xf numFmtId="0" fontId="9" fillId="2" borderId="0" xfId="0" applyFont="1" applyFill="1" applyBorder="1" applyAlignment="1">
      <alignment horizontal="justify" vertical="center"/>
    </xf>
    <xf numFmtId="166" fontId="9" fillId="2" borderId="25" xfId="0" applyNumberFormat="1" applyFont="1" applyFill="1" applyBorder="1" applyAlignment="1">
      <alignment horizontal="justify" vertical="center" wrapText="1"/>
    </xf>
    <xf numFmtId="3" fontId="9" fillId="2" borderId="25" xfId="0" applyNumberFormat="1" applyFont="1" applyFill="1" applyBorder="1" applyAlignment="1">
      <alignment horizontal="center" vertical="center" wrapText="1"/>
    </xf>
    <xf numFmtId="166" fontId="9" fillId="2" borderId="23" xfId="0" applyNumberFormat="1" applyFont="1" applyFill="1" applyBorder="1" applyAlignment="1">
      <alignment horizontal="justify" vertical="center" wrapText="1"/>
    </xf>
    <xf numFmtId="166" fontId="9" fillId="2" borderId="41" xfId="0" applyNumberFormat="1" applyFont="1" applyFill="1" applyBorder="1" applyAlignment="1">
      <alignment horizontal="left" vertical="center" wrapText="1"/>
    </xf>
    <xf numFmtId="3" fontId="9" fillId="0" borderId="122" xfId="0" applyNumberFormat="1" applyFont="1" applyFill="1" applyBorder="1" applyAlignment="1">
      <alignment horizontal="right" vertical="center"/>
    </xf>
    <xf numFmtId="3" fontId="9" fillId="0" borderId="122" xfId="0" applyNumberFormat="1" applyFont="1" applyFill="1" applyBorder="1" applyAlignment="1">
      <alignment horizontal="center" vertical="center"/>
    </xf>
    <xf numFmtId="166" fontId="7" fillId="42" borderId="63" xfId="0" applyNumberFormat="1" applyFont="1" applyFill="1" applyBorder="1" applyAlignment="1">
      <alignment vertical="center" wrapText="1"/>
    </xf>
    <xf numFmtId="166" fontId="7" fillId="42" borderId="64" xfId="0" applyNumberFormat="1" applyFont="1" applyFill="1" applyBorder="1" applyAlignment="1">
      <alignment vertical="center" wrapText="1"/>
    </xf>
    <xf numFmtId="166" fontId="7" fillId="42" borderId="126" xfId="0" applyNumberFormat="1" applyFont="1" applyFill="1" applyBorder="1" applyAlignment="1">
      <alignment vertical="center" wrapText="1"/>
    </xf>
    <xf numFmtId="173" fontId="9" fillId="0" borderId="8" xfId="10" applyNumberFormat="1" applyFont="1" applyFill="1" applyBorder="1" applyAlignment="1">
      <alignment horizontal="center" vertical="center" wrapText="1"/>
    </xf>
    <xf numFmtId="3" fontId="9" fillId="2" borderId="8" xfId="0" applyNumberFormat="1" applyFont="1" applyFill="1" applyBorder="1" applyAlignment="1">
      <alignment horizontal="center" vertical="center" wrapText="1"/>
    </xf>
    <xf numFmtId="3" fontId="9" fillId="0" borderId="131" xfId="0" applyNumberFormat="1" applyFont="1" applyFill="1" applyBorder="1" applyAlignment="1">
      <alignment horizontal="right" vertical="center"/>
    </xf>
    <xf numFmtId="3" fontId="9" fillId="0" borderId="132" xfId="0" applyNumberFormat="1" applyFont="1" applyFill="1" applyBorder="1" applyAlignment="1">
      <alignment horizontal="right" vertical="center"/>
    </xf>
    <xf numFmtId="3" fontId="9" fillId="0" borderId="23" xfId="0" applyNumberFormat="1" applyFont="1" applyFill="1" applyBorder="1" applyAlignment="1">
      <alignment horizontal="center" vertical="center" wrapText="1"/>
    </xf>
    <xf numFmtId="173" fontId="9" fillId="0" borderId="130" xfId="10" applyNumberFormat="1" applyFont="1" applyFill="1" applyBorder="1" applyAlignment="1">
      <alignment horizontal="center" vertical="center"/>
    </xf>
    <xf numFmtId="166" fontId="9" fillId="2" borderId="34" xfId="0" applyNumberFormat="1" applyFont="1" applyFill="1" applyBorder="1" applyAlignment="1">
      <alignment horizontal="justify" vertical="center" wrapText="1"/>
    </xf>
    <xf numFmtId="0" fontId="9" fillId="2" borderId="26" xfId="0" applyFont="1" applyFill="1" applyBorder="1" applyAlignment="1">
      <alignment horizontal="justify" vertical="center"/>
    </xf>
    <xf numFmtId="166" fontId="9" fillId="2" borderId="27" xfId="0" applyNumberFormat="1" applyFont="1" applyFill="1" applyBorder="1" applyAlignment="1">
      <alignment horizontal="justify" vertical="center" wrapText="1"/>
    </xf>
    <xf numFmtId="0" fontId="9" fillId="2" borderId="8" xfId="0" applyNumberFormat="1" applyFont="1" applyFill="1" applyBorder="1" applyAlignment="1">
      <alignment horizontal="justify" vertical="center" wrapText="1"/>
    </xf>
    <xf numFmtId="166" fontId="9" fillId="2" borderId="41" xfId="0" applyNumberFormat="1" applyFont="1" applyFill="1" applyBorder="1" applyAlignment="1">
      <alignment horizontal="justify" vertical="center" wrapText="1"/>
    </xf>
    <xf numFmtId="166" fontId="9" fillId="2" borderId="43" xfId="0" applyNumberFormat="1" applyFont="1" applyFill="1" applyBorder="1" applyAlignment="1">
      <alignment horizontal="justify" vertical="center" wrapText="1"/>
    </xf>
    <xf numFmtId="166" fontId="9" fillId="0" borderId="6" xfId="0" applyNumberFormat="1" applyFont="1" applyFill="1" applyBorder="1" applyAlignment="1">
      <alignment vertical="center" wrapText="1"/>
    </xf>
    <xf numFmtId="166" fontId="9" fillId="0" borderId="4" xfId="0" applyNumberFormat="1" applyFont="1" applyFill="1" applyBorder="1" applyAlignment="1">
      <alignment vertical="center" wrapText="1"/>
    </xf>
    <xf numFmtId="166" fontId="9" fillId="0" borderId="17" xfId="0" applyNumberFormat="1" applyFont="1" applyFill="1" applyBorder="1" applyAlignment="1">
      <alignment vertical="center" wrapText="1"/>
    </xf>
    <xf numFmtId="169" fontId="9" fillId="0" borderId="36" xfId="0" applyNumberFormat="1" applyFont="1" applyFill="1" applyBorder="1" applyAlignment="1">
      <alignment horizontal="right" vertical="center"/>
    </xf>
    <xf numFmtId="169" fontId="9" fillId="0" borderId="63" xfId="0" applyNumberFormat="1" applyFont="1" applyFill="1" applyBorder="1" applyAlignment="1">
      <alignment horizontal="right" vertical="center"/>
    </xf>
    <xf numFmtId="175" fontId="9" fillId="0" borderId="63" xfId="9" applyNumberFormat="1" applyFont="1" applyFill="1" applyBorder="1" applyAlignment="1">
      <alignment horizontal="right" vertical="center"/>
    </xf>
    <xf numFmtId="169" fontId="9" fillId="0" borderId="23" xfId="0" applyNumberFormat="1" applyFont="1" applyFill="1" applyBorder="1" applyAlignment="1">
      <alignment horizontal="right" vertical="center"/>
    </xf>
    <xf numFmtId="166" fontId="9" fillId="2" borderId="8" xfId="0" applyNumberFormat="1" applyFont="1" applyFill="1" applyBorder="1" applyAlignment="1">
      <alignment horizontal="right" vertical="center" wrapText="1"/>
    </xf>
    <xf numFmtId="3" fontId="9" fillId="2" borderId="8" xfId="0" applyNumberFormat="1" applyFont="1" applyFill="1" applyBorder="1" applyAlignment="1">
      <alignment horizontal="right" vertical="center"/>
    </xf>
    <xf numFmtId="3" fontId="7" fillId="13" borderId="113" xfId="0" applyNumberFormat="1" applyFont="1" applyFill="1" applyBorder="1" applyAlignment="1">
      <alignment horizontal="center" vertical="center" wrapText="1"/>
    </xf>
    <xf numFmtId="173" fontId="5" fillId="22" borderId="26" xfId="10" applyNumberFormat="1" applyFont="1" applyFill="1" applyBorder="1" applyAlignment="1">
      <alignment horizontal="right" vertical="center"/>
    </xf>
    <xf numFmtId="173" fontId="5" fillId="23" borderId="26" xfId="10" applyNumberFormat="1" applyFont="1" applyFill="1" applyBorder="1" applyAlignment="1">
      <alignment horizontal="right" vertical="center"/>
    </xf>
    <xf numFmtId="173" fontId="5" fillId="24" borderId="26" xfId="10" applyNumberFormat="1" applyFont="1" applyFill="1" applyBorder="1" applyAlignment="1">
      <alignment horizontal="right" vertical="center"/>
    </xf>
    <xf numFmtId="173" fontId="5" fillId="25" borderId="26" xfId="10" applyNumberFormat="1" applyFont="1" applyFill="1" applyBorder="1" applyAlignment="1">
      <alignment horizontal="right" vertical="center"/>
    </xf>
    <xf numFmtId="9" fontId="6" fillId="0" borderId="137" xfId="9" applyFont="1" applyFill="1" applyBorder="1" applyAlignment="1">
      <alignment horizontal="center" vertical="center" wrapText="1"/>
    </xf>
    <xf numFmtId="3" fontId="5" fillId="0" borderId="118" xfId="0" applyNumberFormat="1" applyFont="1" applyFill="1" applyBorder="1" applyAlignment="1">
      <alignment horizontal="center" vertical="center"/>
    </xf>
    <xf numFmtId="166" fontId="7" fillId="44" borderId="138" xfId="0" applyNumberFormat="1" applyFont="1" applyFill="1" applyBorder="1" applyAlignment="1">
      <alignment horizontal="left" vertical="center" wrapText="1"/>
    </xf>
    <xf numFmtId="166" fontId="7" fillId="44" borderId="6" xfId="0" applyNumberFormat="1" applyFont="1" applyFill="1" applyBorder="1" applyAlignment="1">
      <alignment horizontal="left" vertical="center" wrapText="1"/>
    </xf>
    <xf numFmtId="166" fontId="7" fillId="44" borderId="6" xfId="0" applyNumberFormat="1" applyFont="1" applyFill="1" applyBorder="1" applyAlignment="1">
      <alignment horizontal="center" vertical="center" wrapText="1"/>
    </xf>
    <xf numFmtId="166" fontId="7" fillId="44" borderId="6" xfId="0" applyNumberFormat="1" applyFont="1" applyFill="1" applyBorder="1" applyAlignment="1">
      <alignment horizontal="right" vertical="center" wrapText="1"/>
    </xf>
    <xf numFmtId="2" fontId="7" fillId="44" borderId="6" xfId="0" applyNumberFormat="1" applyFont="1" applyFill="1" applyBorder="1" applyAlignment="1">
      <alignment horizontal="right" vertical="center"/>
    </xf>
    <xf numFmtId="2" fontId="7" fillId="44" borderId="6" xfId="0" applyNumberFormat="1" applyFont="1" applyFill="1" applyBorder="1" applyAlignment="1">
      <alignment horizontal="center" vertical="center"/>
    </xf>
    <xf numFmtId="3" fontId="7" fillId="44" borderId="6" xfId="0" applyNumberFormat="1" applyFont="1" applyFill="1" applyBorder="1" applyAlignment="1">
      <alignment horizontal="right" vertical="center"/>
    </xf>
    <xf numFmtId="166" fontId="7" fillId="44" borderId="139" xfId="1" applyNumberFormat="1" applyFont="1" applyFill="1" applyBorder="1" applyAlignment="1">
      <alignment horizontal="right" vertical="center" wrapText="1"/>
    </xf>
    <xf numFmtId="173" fontId="9" fillId="0" borderId="6" xfId="10" applyNumberFormat="1" applyFont="1" applyFill="1" applyBorder="1" applyAlignment="1">
      <alignment vertical="center"/>
    </xf>
    <xf numFmtId="173" fontId="9" fillId="48" borderId="45" xfId="10" applyNumberFormat="1" applyFont="1" applyFill="1" applyBorder="1" applyAlignment="1">
      <alignment vertical="center"/>
    </xf>
    <xf numFmtId="173" fontId="9" fillId="48" borderId="8" xfId="10" applyNumberFormat="1" applyFont="1" applyFill="1" applyBorder="1" applyAlignment="1">
      <alignment horizontal="right" vertical="center"/>
    </xf>
    <xf numFmtId="173" fontId="9" fillId="0" borderId="134" xfId="10" applyNumberFormat="1" applyFont="1" applyFill="1" applyBorder="1" applyAlignment="1">
      <alignment horizontal="center" vertical="center"/>
    </xf>
    <xf numFmtId="0" fontId="7" fillId="16" borderId="0" xfId="0" applyFont="1" applyFill="1" applyBorder="1"/>
    <xf numFmtId="0" fontId="7" fillId="16" borderId="0" xfId="0" applyNumberFormat="1" applyFont="1" applyFill="1" applyBorder="1" applyAlignment="1">
      <alignment horizontal="left" vertical="center" wrapText="1"/>
    </xf>
    <xf numFmtId="166" fontId="7" fillId="16" borderId="0" xfId="0" applyNumberFormat="1" applyFont="1" applyFill="1" applyBorder="1" applyAlignment="1">
      <alignment horizontal="right" vertical="center" wrapText="1"/>
    </xf>
    <xf numFmtId="3" fontId="7" fillId="16" borderId="0" xfId="0" applyNumberFormat="1" applyFont="1" applyFill="1" applyBorder="1" applyAlignment="1">
      <alignment horizontal="right" vertical="center"/>
    </xf>
    <xf numFmtId="3" fontId="7" fillId="16" borderId="0" xfId="0" applyNumberFormat="1" applyFont="1" applyFill="1" applyBorder="1" applyAlignment="1">
      <alignment horizontal="center" vertical="center"/>
    </xf>
    <xf numFmtId="173" fontId="7" fillId="16" borderId="0" xfId="10" applyNumberFormat="1" applyFont="1" applyFill="1" applyBorder="1" applyAlignment="1">
      <alignment horizontal="right" vertical="center"/>
    </xf>
    <xf numFmtId="166" fontId="7" fillId="16" borderId="0" xfId="1" applyNumberFormat="1" applyFont="1" applyFill="1" applyBorder="1" applyAlignment="1">
      <alignment horizontal="right" vertical="center" wrapText="1"/>
    </xf>
    <xf numFmtId="3" fontId="7" fillId="0" borderId="0" xfId="0" applyNumberFormat="1" applyFont="1" applyFill="1" applyBorder="1" applyAlignment="1">
      <alignment horizontal="center" vertical="center"/>
    </xf>
    <xf numFmtId="173" fontId="7" fillId="0" borderId="0" xfId="10" applyNumberFormat="1" applyFont="1" applyFill="1" applyBorder="1" applyAlignment="1">
      <alignment horizontal="right" vertical="center"/>
    </xf>
    <xf numFmtId="166" fontId="7" fillId="0" borderId="0" xfId="1" applyNumberFormat="1" applyFont="1" applyFill="1" applyBorder="1" applyAlignment="1">
      <alignment horizontal="right" vertical="center" wrapText="1"/>
    </xf>
    <xf numFmtId="173" fontId="9" fillId="48" borderId="27" xfId="10" applyNumberFormat="1" applyFont="1" applyFill="1" applyBorder="1" applyAlignment="1">
      <alignment horizontal="center" vertical="center"/>
    </xf>
    <xf numFmtId="173" fontId="9" fillId="48" borderId="25" xfId="10" applyNumberFormat="1" applyFont="1" applyFill="1" applyBorder="1" applyAlignment="1">
      <alignment horizontal="right" vertical="center"/>
    </xf>
    <xf numFmtId="173" fontId="9" fillId="48" borderId="27" xfId="10" applyNumberFormat="1" applyFont="1" applyFill="1" applyBorder="1" applyAlignment="1">
      <alignment horizontal="center" vertical="center"/>
    </xf>
    <xf numFmtId="3" fontId="9" fillId="0" borderId="0" xfId="0" applyNumberFormat="1" applyFont="1" applyFill="1" applyBorder="1" applyAlignment="1">
      <alignment horizontal="center" vertical="center" wrapText="1"/>
    </xf>
    <xf numFmtId="3" fontId="9" fillId="0" borderId="41" xfId="0" applyNumberFormat="1" applyFont="1" applyFill="1" applyBorder="1" applyAlignment="1">
      <alignment horizontal="center" vertical="center"/>
    </xf>
    <xf numFmtId="3" fontId="9" fillId="0" borderId="23" xfId="0" applyNumberFormat="1" applyFont="1" applyFill="1" applyBorder="1" applyAlignment="1">
      <alignment horizontal="center" vertical="center"/>
    </xf>
    <xf numFmtId="4" fontId="9" fillId="2" borderId="52" xfId="0" applyNumberFormat="1" applyFont="1" applyFill="1" applyBorder="1" applyAlignment="1">
      <alignment horizontal="center" vertical="center" wrapText="1"/>
    </xf>
    <xf numFmtId="173" fontId="9" fillId="2" borderId="52" xfId="10" applyNumberFormat="1" applyFont="1" applyFill="1" applyBorder="1" applyAlignment="1">
      <alignment horizontal="center" vertical="center"/>
    </xf>
    <xf numFmtId="4" fontId="9" fillId="2" borderId="52" xfId="0" applyNumberFormat="1" applyFont="1" applyFill="1" applyBorder="1" applyAlignment="1">
      <alignment horizontal="center" vertical="center"/>
    </xf>
    <xf numFmtId="4" fontId="9" fillId="2" borderId="53" xfId="0" applyNumberFormat="1" applyFont="1" applyFill="1" applyBorder="1" applyAlignment="1">
      <alignment horizontal="center" vertical="center" textRotation="90" wrapText="1"/>
    </xf>
    <xf numFmtId="9" fontId="9" fillId="0" borderId="23" xfId="0" applyNumberFormat="1" applyFont="1" applyFill="1" applyBorder="1" applyAlignment="1">
      <alignment horizontal="center" vertical="center" wrapText="1"/>
    </xf>
    <xf numFmtId="173" fontId="9" fillId="48" borderId="29" xfId="10" applyNumberFormat="1" applyFont="1" applyFill="1" applyBorder="1" applyAlignment="1">
      <alignment horizontal="right" vertical="center"/>
    </xf>
    <xf numFmtId="173" fontId="9" fillId="48" borderId="26" xfId="10" applyNumberFormat="1" applyFont="1" applyFill="1" applyBorder="1" applyAlignment="1">
      <alignment horizontal="right" vertical="center"/>
    </xf>
    <xf numFmtId="173" fontId="9" fillId="48" borderId="32" xfId="10" applyNumberFormat="1" applyFont="1" applyFill="1" applyBorder="1" applyAlignment="1">
      <alignment horizontal="right" vertical="center"/>
    </xf>
    <xf numFmtId="169" fontId="9" fillId="0" borderId="8" xfId="0" applyNumberFormat="1" applyFont="1" applyFill="1" applyBorder="1" applyAlignment="1">
      <alignment horizontal="right" vertical="center"/>
    </xf>
    <xf numFmtId="173" fontId="9" fillId="48" borderId="39" xfId="10" applyNumberFormat="1" applyFont="1" applyFill="1" applyBorder="1" applyAlignment="1">
      <alignment horizontal="right" vertical="center"/>
    </xf>
    <xf numFmtId="173" fontId="9" fillId="48" borderId="40" xfId="10" applyNumberFormat="1" applyFont="1" applyFill="1" applyBorder="1" applyAlignment="1">
      <alignment horizontal="right" vertical="center"/>
    </xf>
    <xf numFmtId="173" fontId="9" fillId="48" borderId="36" xfId="10" applyNumberFormat="1" applyFont="1" applyFill="1" applyBorder="1" applyAlignment="1">
      <alignment horizontal="right" vertical="center"/>
    </xf>
    <xf numFmtId="9" fontId="9" fillId="0" borderId="23" xfId="0" applyNumberFormat="1" applyFont="1" applyFill="1" applyBorder="1" applyAlignment="1">
      <alignment horizontal="right" vertical="center"/>
    </xf>
    <xf numFmtId="0" fontId="3" fillId="0" borderId="23" xfId="0" applyNumberFormat="1" applyFont="1" applyFill="1" applyBorder="1" applyAlignment="1">
      <alignment horizontal="left" vertical="center" wrapText="1"/>
    </xf>
    <xf numFmtId="0" fontId="1" fillId="0" borderId="23" xfId="0" applyNumberFormat="1" applyFont="1" applyFill="1" applyBorder="1" applyAlignment="1">
      <alignment horizontal="left" vertical="center" wrapText="1"/>
    </xf>
    <xf numFmtId="173" fontId="9" fillId="0" borderId="0" xfId="10" applyNumberFormat="1" applyFont="1" applyFill="1" applyBorder="1" applyAlignment="1">
      <alignment horizontal="center" vertical="center"/>
    </xf>
    <xf numFmtId="164" fontId="7" fillId="42" borderId="63" xfId="10" applyFont="1" applyFill="1" applyBorder="1" applyAlignment="1">
      <alignment horizontal="right" vertical="center"/>
    </xf>
    <xf numFmtId="173" fontId="7" fillId="42" borderId="63" xfId="10" applyNumberFormat="1" applyFont="1" applyFill="1" applyBorder="1" applyAlignment="1">
      <alignment horizontal="right" vertical="center"/>
    </xf>
    <xf numFmtId="164" fontId="7" fillId="42" borderId="64" xfId="10" applyFont="1" applyFill="1" applyBorder="1" applyAlignment="1">
      <alignment vertical="center" wrapText="1"/>
    </xf>
    <xf numFmtId="173" fontId="7" fillId="42" borderId="64" xfId="10" applyNumberFormat="1" applyFont="1" applyFill="1" applyBorder="1" applyAlignment="1">
      <alignment vertical="center" wrapText="1"/>
    </xf>
    <xf numFmtId="164" fontId="7" fillId="42" borderId="126" xfId="10" applyFont="1" applyFill="1" applyBorder="1" applyAlignment="1">
      <alignment vertical="center" wrapText="1"/>
    </xf>
    <xf numFmtId="166" fontId="7" fillId="6" borderId="37" xfId="0" applyNumberFormat="1" applyFont="1" applyFill="1" applyBorder="1" applyAlignment="1">
      <alignment horizontal="center" vertical="center" textRotation="90" wrapText="1"/>
    </xf>
    <xf numFmtId="3" fontId="9" fillId="0" borderId="41" xfId="0" applyNumberFormat="1" applyFont="1" applyFill="1" applyBorder="1" applyAlignment="1">
      <alignment horizontal="center" vertical="center"/>
    </xf>
    <xf numFmtId="3" fontId="9" fillId="0" borderId="23" xfId="0" applyNumberFormat="1" applyFont="1" applyFill="1" applyBorder="1" applyAlignment="1">
      <alignment horizontal="center" vertical="center"/>
    </xf>
    <xf numFmtId="3" fontId="9" fillId="0" borderId="37" xfId="0" applyNumberFormat="1" applyFont="1" applyFill="1" applyBorder="1" applyAlignment="1">
      <alignment horizontal="center" vertical="center"/>
    </xf>
    <xf numFmtId="3" fontId="19" fillId="0" borderId="37" xfId="0" applyNumberFormat="1" applyFont="1" applyFill="1" applyBorder="1" applyAlignment="1">
      <alignment horizontal="center" vertical="center" wrapText="1"/>
    </xf>
    <xf numFmtId="166" fontId="9" fillId="0" borderId="63" xfId="0" applyNumberFormat="1" applyFont="1" applyFill="1" applyBorder="1" applyAlignment="1">
      <alignment horizontal="right" vertical="center" wrapText="1"/>
    </xf>
    <xf numFmtId="166" fontId="9" fillId="0" borderId="66" xfId="0" applyNumberFormat="1" applyFont="1" applyFill="1" applyBorder="1" applyAlignment="1">
      <alignment horizontal="right" vertical="center" wrapText="1"/>
    </xf>
    <xf numFmtId="0" fontId="9" fillId="0" borderId="69" xfId="0" applyNumberFormat="1" applyFont="1" applyFill="1" applyBorder="1" applyAlignment="1">
      <alignment horizontal="right" vertical="center" wrapText="1"/>
    </xf>
    <xf numFmtId="0" fontId="9" fillId="0" borderId="63" xfId="0" applyNumberFormat="1" applyFont="1" applyFill="1" applyBorder="1" applyAlignment="1">
      <alignment horizontal="right" vertical="center" wrapText="1"/>
    </xf>
    <xf numFmtId="166" fontId="7" fillId="41" borderId="63" xfId="0" applyNumberFormat="1" applyFont="1" applyFill="1" applyBorder="1" applyAlignment="1">
      <alignment horizontal="right" vertical="center" wrapText="1"/>
    </xf>
    <xf numFmtId="166" fontId="7" fillId="42" borderId="63" xfId="0" applyNumberFormat="1" applyFont="1" applyFill="1" applyBorder="1" applyAlignment="1">
      <alignment horizontal="right" vertical="center" wrapText="1"/>
    </xf>
    <xf numFmtId="0" fontId="9" fillId="0" borderId="122" xfId="0" applyNumberFormat="1" applyFont="1" applyFill="1" applyBorder="1" applyAlignment="1">
      <alignment horizontal="right" vertical="center" wrapText="1"/>
    </xf>
    <xf numFmtId="166" fontId="9" fillId="0" borderId="131" xfId="0" applyNumberFormat="1" applyFont="1" applyFill="1" applyBorder="1" applyAlignment="1">
      <alignment horizontal="right" vertical="center" wrapText="1"/>
    </xf>
    <xf numFmtId="166" fontId="9" fillId="0" borderId="132" xfId="0" applyNumberFormat="1" applyFont="1" applyFill="1" applyBorder="1" applyAlignment="1">
      <alignment horizontal="right" vertical="center" wrapText="1"/>
    </xf>
    <xf numFmtId="9" fontId="9" fillId="0" borderId="23" xfId="9" applyNumberFormat="1" applyFont="1" applyFill="1" applyBorder="1" applyAlignment="1">
      <alignment horizontal="right" vertical="center" wrapText="1"/>
    </xf>
    <xf numFmtId="166" fontId="9" fillId="0" borderId="0" xfId="0" applyNumberFormat="1" applyFont="1" applyFill="1" applyBorder="1" applyAlignment="1">
      <alignment horizontal="justify" vertical="center" wrapText="1"/>
    </xf>
    <xf numFmtId="166" fontId="9" fillId="0" borderId="0" xfId="0" applyNumberFormat="1" applyFont="1" applyFill="1" applyBorder="1" applyAlignment="1">
      <alignment horizontal="left" vertical="center" wrapText="1"/>
    </xf>
    <xf numFmtId="0" fontId="9" fillId="0" borderId="0" xfId="0" applyNumberFormat="1" applyFont="1" applyFill="1" applyBorder="1" applyAlignment="1">
      <alignment horizontal="right" vertical="center" wrapText="1"/>
    </xf>
    <xf numFmtId="3" fontId="1" fillId="0" borderId="0" xfId="0" applyNumberFormat="1" applyFont="1" applyFill="1" applyBorder="1" applyAlignment="1">
      <alignment horizontal="center" vertical="center" wrapText="1"/>
    </xf>
    <xf numFmtId="3" fontId="9" fillId="0" borderId="0" xfId="0" applyNumberFormat="1" applyFont="1" applyFill="1" applyBorder="1" applyAlignment="1">
      <alignment horizontal="center" vertical="center"/>
    </xf>
    <xf numFmtId="173" fontId="9" fillId="0" borderId="72" xfId="10" applyNumberFormat="1" applyFont="1" applyFill="1" applyBorder="1" applyAlignment="1">
      <alignment vertical="center"/>
    </xf>
    <xf numFmtId="173" fontId="9" fillId="49" borderId="4" xfId="10" applyNumberFormat="1" applyFont="1" applyFill="1" applyBorder="1" applyAlignment="1">
      <alignment horizontal="right" vertical="center"/>
    </xf>
    <xf numFmtId="173" fontId="9" fillId="49" borderId="45" xfId="10" applyNumberFormat="1" applyFont="1" applyFill="1" applyBorder="1" applyAlignment="1">
      <alignment vertical="center"/>
    </xf>
    <xf numFmtId="0" fontId="7" fillId="2" borderId="0" xfId="0" applyFont="1" applyFill="1" applyBorder="1" applyAlignment="1">
      <alignment horizontal="left" vertical="center"/>
    </xf>
    <xf numFmtId="166" fontId="7" fillId="12" borderId="0" xfId="0" applyNumberFormat="1" applyFont="1" applyFill="1" applyBorder="1" applyAlignment="1">
      <alignment horizontal="center" textRotation="90" wrapText="1"/>
    </xf>
    <xf numFmtId="169" fontId="9" fillId="2" borderId="52" xfId="0" applyNumberFormat="1" applyFont="1" applyFill="1" applyBorder="1" applyAlignment="1">
      <alignment horizontal="center" vertical="center"/>
    </xf>
    <xf numFmtId="169" fontId="9" fillId="2" borderId="38" xfId="0" applyNumberFormat="1" applyFont="1" applyFill="1" applyBorder="1" applyAlignment="1">
      <alignment horizontal="center" vertical="center"/>
    </xf>
    <xf numFmtId="166" fontId="9" fillId="0" borderId="49" xfId="1" applyNumberFormat="1" applyFont="1" applyFill="1" applyBorder="1" applyAlignment="1">
      <alignment horizontal="center" vertical="center" textRotation="90" wrapText="1"/>
    </xf>
    <xf numFmtId="166" fontId="9" fillId="0" borderId="55" xfId="1" applyNumberFormat="1" applyFont="1" applyFill="1" applyBorder="1" applyAlignment="1">
      <alignment horizontal="center" textRotation="90" wrapText="1"/>
    </xf>
    <xf numFmtId="166" fontId="9" fillId="0" borderId="55" xfId="1" applyNumberFormat="1" applyFont="1" applyFill="1" applyBorder="1" applyAlignment="1">
      <alignment horizontal="center" vertical="center" textRotation="90" wrapText="1"/>
    </xf>
    <xf numFmtId="9" fontId="9" fillId="0" borderId="63" xfId="9" applyFont="1" applyFill="1" applyBorder="1" applyAlignment="1">
      <alignment horizontal="right" vertical="center" wrapText="1"/>
    </xf>
    <xf numFmtId="4" fontId="9" fillId="0" borderId="23" xfId="0" applyNumberFormat="1" applyFont="1" applyFill="1" applyBorder="1" applyAlignment="1">
      <alignment horizontal="right" vertical="center"/>
    </xf>
    <xf numFmtId="175" fontId="9" fillId="0" borderId="8" xfId="9" applyNumberFormat="1" applyFont="1" applyFill="1" applyBorder="1" applyAlignment="1">
      <alignment horizontal="right" vertical="center"/>
    </xf>
    <xf numFmtId="167" fontId="9" fillId="0" borderId="8" xfId="0" applyNumberFormat="1" applyFont="1" applyFill="1" applyBorder="1" applyAlignment="1">
      <alignment horizontal="right" vertical="center" wrapText="1"/>
    </xf>
    <xf numFmtId="175" fontId="9" fillId="0" borderId="8" xfId="0" applyNumberFormat="1" applyFont="1" applyFill="1" applyBorder="1" applyAlignment="1">
      <alignment horizontal="right" vertical="center"/>
    </xf>
    <xf numFmtId="167" fontId="9" fillId="0" borderId="8" xfId="0" applyNumberFormat="1" applyFont="1" applyFill="1" applyBorder="1" applyAlignment="1">
      <alignment horizontal="right" vertical="center"/>
    </xf>
    <xf numFmtId="169" fontId="9" fillId="0" borderId="25" xfId="0" applyNumberFormat="1" applyFont="1" applyFill="1" applyBorder="1" applyAlignment="1">
      <alignment horizontal="right" vertical="center"/>
    </xf>
    <xf numFmtId="169" fontId="9" fillId="0" borderId="27" xfId="0" applyNumberFormat="1" applyFont="1" applyFill="1" applyBorder="1" applyAlignment="1">
      <alignment horizontal="right" vertical="center"/>
    </xf>
    <xf numFmtId="168" fontId="9" fillId="0" borderId="31" xfId="0" applyNumberFormat="1" applyFont="1" applyFill="1" applyBorder="1" applyAlignment="1">
      <alignment horizontal="right" vertical="center" wrapText="1"/>
    </xf>
    <xf numFmtId="168" fontId="9" fillId="0" borderId="31" xfId="0" applyNumberFormat="1" applyFont="1" applyFill="1" applyBorder="1" applyAlignment="1">
      <alignment horizontal="right" vertical="center"/>
    </xf>
    <xf numFmtId="173" fontId="7" fillId="32" borderId="146" xfId="10" applyNumberFormat="1" applyFont="1" applyFill="1" applyBorder="1" applyAlignment="1">
      <alignment horizontal="center" vertical="center"/>
    </xf>
    <xf numFmtId="173" fontId="7" fillId="32" borderId="147" xfId="10" applyNumberFormat="1" applyFont="1" applyFill="1" applyBorder="1" applyAlignment="1">
      <alignment horizontal="center" vertical="center"/>
    </xf>
    <xf numFmtId="3" fontId="9" fillId="0" borderId="76" xfId="0" applyNumberFormat="1" applyFont="1" applyFill="1" applyBorder="1" applyAlignment="1">
      <alignment horizontal="center" vertical="center" wrapText="1"/>
    </xf>
    <xf numFmtId="3" fontId="9" fillId="0" borderId="77" xfId="0" applyNumberFormat="1" applyFont="1" applyFill="1" applyBorder="1" applyAlignment="1">
      <alignment horizontal="center" vertical="center" wrapText="1"/>
    </xf>
    <xf numFmtId="3" fontId="9" fillId="0" borderId="150" xfId="0" applyNumberFormat="1" applyFont="1" applyFill="1" applyBorder="1" applyAlignment="1">
      <alignment horizontal="center" vertical="center" wrapText="1"/>
    </xf>
    <xf numFmtId="3" fontId="9" fillId="0" borderId="151" xfId="0" applyNumberFormat="1" applyFont="1" applyFill="1" applyBorder="1" applyAlignment="1">
      <alignment horizontal="center" vertical="center" wrapText="1"/>
    </xf>
    <xf numFmtId="3" fontId="9" fillId="0" borderId="78" xfId="0" applyNumberFormat="1" applyFont="1" applyFill="1" applyBorder="1" applyAlignment="1">
      <alignment horizontal="center" vertical="center" wrapText="1"/>
    </xf>
    <xf numFmtId="3" fontId="9" fillId="0" borderId="79" xfId="0" applyNumberFormat="1" applyFont="1" applyFill="1" applyBorder="1" applyAlignment="1">
      <alignment horizontal="center" vertical="center" wrapText="1"/>
    </xf>
    <xf numFmtId="173" fontId="9" fillId="0" borderId="144" xfId="10" applyNumberFormat="1" applyFont="1" applyFill="1" applyBorder="1" applyAlignment="1">
      <alignment horizontal="right" vertical="center"/>
    </xf>
    <xf numFmtId="173" fontId="9" fillId="0" borderId="145" xfId="10" applyNumberFormat="1" applyFont="1" applyFill="1" applyBorder="1" applyAlignment="1">
      <alignment horizontal="right" vertical="center"/>
    </xf>
    <xf numFmtId="173" fontId="7" fillId="14" borderId="43" xfId="10" applyNumberFormat="1" applyFont="1" applyFill="1" applyBorder="1" applyAlignment="1">
      <alignment horizontal="right" vertical="center"/>
    </xf>
    <xf numFmtId="3" fontId="3" fillId="0" borderId="154" xfId="0" applyNumberFormat="1" applyFont="1" applyFill="1" applyBorder="1" applyAlignment="1">
      <alignment horizontal="center"/>
    </xf>
    <xf numFmtId="3" fontId="3" fillId="0" borderId="153" xfId="0" applyNumberFormat="1" applyFont="1" applyFill="1" applyBorder="1" applyAlignment="1">
      <alignment horizontal="center"/>
    </xf>
    <xf numFmtId="0" fontId="5" fillId="0" borderId="96" xfId="0" applyFont="1" applyFill="1" applyBorder="1" applyAlignment="1">
      <alignment horizontal="center" vertical="center" wrapText="1"/>
    </xf>
    <xf numFmtId="0" fontId="5" fillId="0" borderId="153" xfId="0" applyFont="1" applyFill="1" applyBorder="1" applyAlignment="1">
      <alignment horizontal="center" vertical="center" wrapText="1"/>
    </xf>
    <xf numFmtId="3" fontId="7" fillId="47" borderId="80" xfId="0" applyNumberFormat="1" applyFont="1" applyFill="1" applyBorder="1" applyAlignment="1">
      <alignment horizontal="right" vertical="center"/>
    </xf>
    <xf numFmtId="173" fontId="7" fillId="47" borderId="80" xfId="10" applyNumberFormat="1" applyFont="1" applyFill="1" applyBorder="1" applyAlignment="1">
      <alignment horizontal="right" vertical="center"/>
    </xf>
    <xf numFmtId="166" fontId="22" fillId="47" borderId="152" xfId="0" applyNumberFormat="1" applyFont="1" applyFill="1" applyBorder="1" applyAlignment="1">
      <alignment horizontal="center" vertical="center" wrapText="1"/>
    </xf>
    <xf numFmtId="3" fontId="9" fillId="0" borderId="19" xfId="0" applyNumberFormat="1" applyFont="1" applyFill="1" applyBorder="1" applyAlignment="1">
      <alignment horizontal="center" vertical="center"/>
    </xf>
    <xf numFmtId="0" fontId="9" fillId="0" borderId="19" xfId="0" applyNumberFormat="1" applyFont="1" applyFill="1" applyBorder="1" applyAlignment="1">
      <alignment horizontal="left" vertical="center" wrapText="1"/>
    </xf>
    <xf numFmtId="3" fontId="9" fillId="0" borderId="37" xfId="0" applyNumberFormat="1" applyFont="1" applyFill="1" applyBorder="1" applyAlignment="1">
      <alignment horizontal="center" vertical="center"/>
    </xf>
    <xf numFmtId="173" fontId="9" fillId="0" borderId="80" xfId="10" applyNumberFormat="1" applyFont="1" applyFill="1" applyBorder="1" applyAlignment="1">
      <alignment horizontal="center" vertical="center"/>
    </xf>
    <xf numFmtId="166" fontId="7" fillId="19" borderId="27" xfId="0" applyNumberFormat="1" applyFont="1" applyFill="1" applyBorder="1" applyAlignment="1">
      <alignment horizontal="center" vertical="center" textRotation="90" wrapText="1"/>
    </xf>
    <xf numFmtId="166" fontId="7" fillId="19" borderId="54" xfId="0" applyNumberFormat="1" applyFont="1" applyFill="1" applyBorder="1" applyAlignment="1">
      <alignment horizontal="center" vertical="center" textRotation="90" wrapText="1"/>
    </xf>
    <xf numFmtId="166" fontId="7" fillId="19" borderId="55" xfId="0" applyNumberFormat="1" applyFont="1" applyFill="1" applyBorder="1" applyAlignment="1">
      <alignment horizontal="center" vertical="center" textRotation="90" wrapText="1"/>
    </xf>
    <xf numFmtId="166" fontId="7" fillId="16" borderId="0" xfId="0" applyNumberFormat="1" applyFont="1" applyFill="1" applyBorder="1" applyAlignment="1">
      <alignment horizontal="center" vertical="center" textRotation="90" wrapText="1"/>
    </xf>
    <xf numFmtId="166" fontId="9" fillId="0" borderId="39" xfId="0" applyNumberFormat="1" applyFont="1" applyFill="1" applyBorder="1" applyAlignment="1">
      <alignment horizontal="left" vertical="center" wrapText="1"/>
    </xf>
    <xf numFmtId="173" fontId="9" fillId="0" borderId="87" xfId="10" applyNumberFormat="1" applyFont="1" applyFill="1" applyBorder="1" applyAlignment="1">
      <alignment horizontal="center" vertical="center"/>
    </xf>
    <xf numFmtId="173" fontId="9" fillId="0" borderId="89" xfId="10" applyNumberFormat="1" applyFont="1" applyFill="1" applyBorder="1" applyAlignment="1">
      <alignment horizontal="center" vertical="center"/>
    </xf>
    <xf numFmtId="173" fontId="9" fillId="0" borderId="88" xfId="10" applyNumberFormat="1" applyFont="1" applyFill="1" applyBorder="1" applyAlignment="1">
      <alignment horizontal="center" vertical="center"/>
    </xf>
    <xf numFmtId="173" fontId="9" fillId="0" borderId="27" xfId="10" applyNumberFormat="1" applyFont="1" applyFill="1" applyBorder="1" applyAlignment="1">
      <alignment horizontal="center" vertical="center"/>
    </xf>
    <xf numFmtId="173" fontId="9" fillId="0" borderId="55" xfId="10" applyNumberFormat="1" applyFont="1" applyFill="1" applyBorder="1" applyAlignment="1">
      <alignment horizontal="center" vertical="center"/>
    </xf>
    <xf numFmtId="173" fontId="9" fillId="0" borderId="54" xfId="10" applyNumberFormat="1" applyFont="1" applyFill="1" applyBorder="1" applyAlignment="1">
      <alignment horizontal="center" vertical="center"/>
    </xf>
    <xf numFmtId="173" fontId="9" fillId="0" borderId="56" xfId="10" applyNumberFormat="1" applyFont="1" applyFill="1" applyBorder="1" applyAlignment="1">
      <alignment horizontal="center" vertical="center"/>
    </xf>
    <xf numFmtId="173" fontId="9" fillId="0" borderId="41" xfId="10" applyNumberFormat="1" applyFont="1" applyFill="1" applyBorder="1" applyAlignment="1">
      <alignment horizontal="center" vertical="center"/>
    </xf>
    <xf numFmtId="173" fontId="9" fillId="0" borderId="42" xfId="10" applyNumberFormat="1" applyFont="1" applyFill="1" applyBorder="1" applyAlignment="1">
      <alignment horizontal="center" vertical="center"/>
    </xf>
    <xf numFmtId="173" fontId="9" fillId="0" borderId="133" xfId="10" applyNumberFormat="1" applyFont="1" applyFill="1" applyBorder="1" applyAlignment="1">
      <alignment horizontal="center" vertical="center"/>
    </xf>
    <xf numFmtId="173" fontId="9" fillId="0" borderId="43" xfId="10" applyNumberFormat="1" applyFont="1" applyFill="1" applyBorder="1" applyAlignment="1">
      <alignment horizontal="center" vertical="center"/>
    </xf>
    <xf numFmtId="3" fontId="9" fillId="0" borderId="80" xfId="0" applyNumberFormat="1" applyFont="1" applyFill="1" applyBorder="1" applyAlignment="1">
      <alignment horizontal="center" vertical="center"/>
    </xf>
    <xf numFmtId="173" fontId="9" fillId="0" borderId="40" xfId="10" applyNumberFormat="1" applyFont="1" applyFill="1" applyBorder="1" applyAlignment="1">
      <alignment horizontal="center" vertical="center"/>
    </xf>
    <xf numFmtId="173" fontId="9" fillId="0" borderId="91" xfId="10" applyNumberFormat="1" applyFont="1" applyFill="1" applyBorder="1" applyAlignment="1">
      <alignment horizontal="center" vertical="center"/>
    </xf>
    <xf numFmtId="173" fontId="9" fillId="0" borderId="90" xfId="10" applyNumberFormat="1" applyFont="1" applyFill="1" applyBorder="1" applyAlignment="1">
      <alignment horizontal="center" vertical="center"/>
    </xf>
    <xf numFmtId="173" fontId="9" fillId="0" borderId="38" xfId="10" applyNumberFormat="1" applyFont="1" applyFill="1" applyBorder="1" applyAlignment="1">
      <alignment horizontal="center" vertical="center"/>
    </xf>
    <xf numFmtId="173" fontId="9" fillId="0" borderId="52" xfId="10" applyNumberFormat="1" applyFont="1" applyFill="1" applyBorder="1" applyAlignment="1">
      <alignment horizontal="center" vertical="center"/>
    </xf>
    <xf numFmtId="173" fontId="9" fillId="0" borderId="53" xfId="10" applyNumberFormat="1" applyFont="1" applyFill="1" applyBorder="1" applyAlignment="1">
      <alignment horizontal="center" vertical="center"/>
    </xf>
    <xf numFmtId="173" fontId="9" fillId="0" borderId="39" xfId="10" applyNumberFormat="1" applyFont="1" applyFill="1" applyBorder="1" applyAlignment="1">
      <alignment horizontal="right" vertical="center"/>
    </xf>
    <xf numFmtId="174" fontId="9" fillId="0" borderId="40" xfId="10" applyNumberFormat="1" applyFont="1" applyFill="1" applyBorder="1" applyAlignment="1">
      <alignment horizontal="center" vertical="center"/>
    </xf>
    <xf numFmtId="174" fontId="9" fillId="0" borderId="90" xfId="10" applyNumberFormat="1" applyFont="1" applyFill="1" applyBorder="1" applyAlignment="1">
      <alignment horizontal="center" vertical="center"/>
    </xf>
    <xf numFmtId="173" fontId="9" fillId="0" borderId="85" xfId="10" applyNumberFormat="1" applyFont="1" applyFill="1" applyBorder="1" applyAlignment="1">
      <alignment horizontal="center" vertical="center"/>
    </xf>
    <xf numFmtId="173" fontId="9" fillId="0" borderId="33" xfId="10" applyNumberFormat="1" applyFont="1" applyFill="1" applyBorder="1" applyAlignment="1">
      <alignment horizontal="center" vertical="center"/>
    </xf>
    <xf numFmtId="173" fontId="9" fillId="0" borderId="81" xfId="10" applyNumberFormat="1" applyFont="1" applyFill="1" applyBorder="1" applyAlignment="1">
      <alignment horizontal="center" vertical="center"/>
    </xf>
    <xf numFmtId="173" fontId="9" fillId="0" borderId="83" xfId="10" applyNumberFormat="1" applyFont="1" applyFill="1" applyBorder="1" applyAlignment="1">
      <alignment horizontal="center" vertical="center"/>
    </xf>
    <xf numFmtId="173" fontId="9" fillId="0" borderId="82" xfId="10" applyNumberFormat="1" applyFont="1" applyFill="1" applyBorder="1" applyAlignment="1">
      <alignment horizontal="center" vertical="center"/>
    </xf>
    <xf numFmtId="173" fontId="9" fillId="0" borderId="39" xfId="10" applyNumberFormat="1" applyFont="1" applyFill="1" applyBorder="1" applyAlignment="1">
      <alignment horizontal="center" vertical="center"/>
    </xf>
    <xf numFmtId="173" fontId="9" fillId="0" borderId="38" xfId="10" applyNumberFormat="1" applyFont="1" applyFill="1" applyBorder="1" applyAlignment="1">
      <alignment horizontal="right" vertical="center"/>
    </xf>
    <xf numFmtId="173" fontId="9" fillId="0" borderId="52" xfId="10" applyNumberFormat="1" applyFont="1" applyFill="1" applyBorder="1" applyAlignment="1">
      <alignment horizontal="right" vertical="center"/>
    </xf>
    <xf numFmtId="173" fontId="9" fillId="0" borderId="53" xfId="10" applyNumberFormat="1" applyFont="1" applyFill="1" applyBorder="1" applyAlignment="1">
      <alignment horizontal="right" vertical="center"/>
    </xf>
    <xf numFmtId="3" fontId="9" fillId="0" borderId="17" xfId="0" applyNumberFormat="1" applyFont="1" applyFill="1" applyBorder="1" applyAlignment="1">
      <alignment horizontal="center" vertical="center"/>
    </xf>
    <xf numFmtId="3" fontId="9" fillId="0" borderId="46" xfId="0" applyNumberFormat="1" applyFont="1" applyFill="1" applyBorder="1" applyAlignment="1">
      <alignment horizontal="center" vertical="center"/>
    </xf>
    <xf numFmtId="166" fontId="9" fillId="2" borderId="39" xfId="0" applyNumberFormat="1" applyFont="1" applyFill="1" applyBorder="1" applyAlignment="1">
      <alignment horizontal="left" vertical="center" wrapText="1"/>
    </xf>
    <xf numFmtId="166" fontId="7" fillId="12" borderId="17" xfId="0" applyNumberFormat="1" applyFont="1" applyFill="1" applyBorder="1" applyAlignment="1">
      <alignment horizontal="center" textRotation="90" wrapText="1"/>
    </xf>
    <xf numFmtId="166" fontId="7" fillId="12" borderId="46" xfId="0" applyNumberFormat="1" applyFont="1" applyFill="1" applyBorder="1" applyAlignment="1">
      <alignment horizontal="center" textRotation="90" wrapText="1"/>
    </xf>
    <xf numFmtId="166" fontId="7" fillId="37" borderId="38" xfId="0" applyNumberFormat="1" applyFont="1" applyFill="1" applyBorder="1" applyAlignment="1">
      <alignment horizontal="center" vertical="center" textRotation="90" wrapText="1"/>
    </xf>
    <xf numFmtId="166" fontId="7" fillId="37" borderId="52" xfId="0" applyNumberFormat="1" applyFont="1" applyFill="1" applyBorder="1" applyAlignment="1">
      <alignment horizontal="center" vertical="center" textRotation="90" wrapText="1"/>
    </xf>
    <xf numFmtId="166" fontId="7" fillId="37" borderId="53" xfId="0" applyNumberFormat="1" applyFont="1" applyFill="1" applyBorder="1" applyAlignment="1">
      <alignment horizontal="center" vertical="center" textRotation="90" wrapText="1"/>
    </xf>
    <xf numFmtId="166" fontId="7" fillId="38" borderId="38" xfId="0" applyNumberFormat="1" applyFont="1" applyFill="1" applyBorder="1" applyAlignment="1">
      <alignment horizontal="center" vertical="center" textRotation="90" wrapText="1"/>
    </xf>
    <xf numFmtId="166" fontId="7" fillId="38" borderId="52" xfId="0" applyNumberFormat="1" applyFont="1" applyFill="1" applyBorder="1" applyAlignment="1">
      <alignment horizontal="center" vertical="center" textRotation="90" wrapText="1"/>
    </xf>
    <xf numFmtId="166" fontId="7" fillId="38" borderId="53" xfId="0" applyNumberFormat="1" applyFont="1" applyFill="1" applyBorder="1" applyAlignment="1">
      <alignment horizontal="center" vertical="center" textRotation="90" wrapText="1"/>
    </xf>
    <xf numFmtId="166" fontId="7" fillId="32" borderId="40" xfId="0" applyNumberFormat="1" applyFont="1" applyFill="1" applyBorder="1" applyAlignment="1">
      <alignment horizontal="center" vertical="center" textRotation="90" wrapText="1"/>
    </xf>
    <xf numFmtId="166" fontId="7" fillId="32" borderId="91" xfId="0" applyNumberFormat="1" applyFont="1" applyFill="1" applyBorder="1" applyAlignment="1">
      <alignment horizontal="center" vertical="center" textRotation="90" wrapText="1"/>
    </xf>
    <xf numFmtId="166" fontId="7" fillId="32" borderId="90" xfId="0" applyNumberFormat="1" applyFont="1" applyFill="1" applyBorder="1" applyAlignment="1">
      <alignment horizontal="center" vertical="center" textRotation="90" wrapText="1"/>
    </xf>
    <xf numFmtId="0" fontId="9" fillId="0" borderId="39" xfId="0" applyNumberFormat="1" applyFont="1" applyFill="1" applyBorder="1" applyAlignment="1">
      <alignment horizontal="left" vertical="center" wrapText="1"/>
    </xf>
    <xf numFmtId="166" fontId="7" fillId="42" borderId="41" xfId="0" applyNumberFormat="1" applyFont="1" applyFill="1" applyBorder="1" applyAlignment="1">
      <alignment horizontal="center" vertical="center" textRotation="90" wrapText="1"/>
    </xf>
    <xf numFmtId="166" fontId="7" fillId="42" borderId="42" xfId="0" applyNumberFormat="1" applyFont="1" applyFill="1" applyBorder="1" applyAlignment="1">
      <alignment horizontal="center" vertical="center" textRotation="90" wrapText="1"/>
    </xf>
    <xf numFmtId="166" fontId="7" fillId="25" borderId="87" xfId="0" applyNumberFormat="1" applyFont="1" applyFill="1" applyBorder="1" applyAlignment="1">
      <alignment horizontal="center" vertical="center" textRotation="90" wrapText="1"/>
    </xf>
    <xf numFmtId="166" fontId="7" fillId="25" borderId="89" xfId="0" applyNumberFormat="1" applyFont="1" applyFill="1" applyBorder="1" applyAlignment="1">
      <alignment horizontal="center" vertical="center" textRotation="90" wrapText="1"/>
    </xf>
    <xf numFmtId="166" fontId="7" fillId="25" borderId="88" xfId="0" applyNumberFormat="1" applyFont="1" applyFill="1" applyBorder="1" applyAlignment="1">
      <alignment horizontal="center" vertical="center" textRotation="90" wrapText="1"/>
    </xf>
    <xf numFmtId="166" fontId="7" fillId="30" borderId="33" xfId="0" applyNumberFormat="1" applyFont="1" applyFill="1" applyBorder="1" applyAlignment="1">
      <alignment horizontal="center" vertical="center" textRotation="90" wrapText="1"/>
    </xf>
    <xf numFmtId="166" fontId="7" fillId="30" borderId="81" xfId="0" applyNumberFormat="1" applyFont="1" applyFill="1" applyBorder="1" applyAlignment="1">
      <alignment horizontal="center" vertical="center" textRotation="90" wrapText="1"/>
    </xf>
    <xf numFmtId="166" fontId="7" fillId="30" borderId="82" xfId="0" applyNumberFormat="1" applyFont="1" applyFill="1" applyBorder="1" applyAlignment="1">
      <alignment horizontal="center" vertical="center" textRotation="90" wrapText="1"/>
    </xf>
    <xf numFmtId="166" fontId="7" fillId="32" borderId="35" xfId="0" applyNumberFormat="1" applyFont="1" applyFill="1" applyBorder="1" applyAlignment="1">
      <alignment horizontal="center" vertical="center" textRotation="90" wrapText="1"/>
    </xf>
    <xf numFmtId="166" fontId="7" fillId="32" borderId="84" xfId="0" applyNumberFormat="1" applyFont="1" applyFill="1" applyBorder="1" applyAlignment="1">
      <alignment horizontal="center" vertical="center" textRotation="90" wrapText="1"/>
    </xf>
    <xf numFmtId="166" fontId="7" fillId="32" borderId="136" xfId="0" applyNumberFormat="1" applyFont="1" applyFill="1" applyBorder="1" applyAlignment="1">
      <alignment horizontal="center" vertical="center" textRotation="90" wrapText="1"/>
    </xf>
    <xf numFmtId="166" fontId="7" fillId="34" borderId="49" xfId="0" applyNumberFormat="1" applyFont="1" applyFill="1" applyBorder="1" applyAlignment="1">
      <alignment horizontal="center" vertical="center" textRotation="90" wrapText="1"/>
    </xf>
    <xf numFmtId="166" fontId="7" fillId="34" borderId="85" xfId="0" applyNumberFormat="1" applyFont="1" applyFill="1" applyBorder="1" applyAlignment="1">
      <alignment horizontal="center" vertical="center" textRotation="90" wrapText="1"/>
    </xf>
    <xf numFmtId="166" fontId="7" fillId="6" borderId="19" xfId="0" applyNumberFormat="1" applyFont="1" applyFill="1" applyBorder="1" applyAlignment="1">
      <alignment horizontal="center" vertical="center" textRotation="90" wrapText="1"/>
    </xf>
    <xf numFmtId="166" fontId="7" fillId="6" borderId="80" xfId="0" applyNumberFormat="1" applyFont="1" applyFill="1" applyBorder="1" applyAlignment="1">
      <alignment horizontal="center" vertical="center" textRotation="90" wrapText="1"/>
    </xf>
    <xf numFmtId="166" fontId="7" fillId="6" borderId="37" xfId="0" applyNumberFormat="1" applyFont="1" applyFill="1" applyBorder="1" applyAlignment="1">
      <alignment horizontal="center" vertical="center" textRotation="90" wrapText="1"/>
    </xf>
    <xf numFmtId="166" fontId="7" fillId="16" borderId="67" xfId="0" applyNumberFormat="1" applyFont="1" applyFill="1" applyBorder="1" applyAlignment="1">
      <alignment horizontal="center" vertical="center" textRotation="90" wrapText="1"/>
    </xf>
    <xf numFmtId="166" fontId="7" fillId="42" borderId="43" xfId="0" applyNumberFormat="1" applyFont="1" applyFill="1" applyBorder="1" applyAlignment="1">
      <alignment horizontal="center" vertical="center" textRotation="90" wrapText="1"/>
    </xf>
    <xf numFmtId="166" fontId="7" fillId="27" borderId="75" xfId="0" applyNumberFormat="1" applyFont="1" applyFill="1" applyBorder="1" applyAlignment="1">
      <alignment horizontal="center" vertical="center" textRotation="90" wrapText="1"/>
    </xf>
    <xf numFmtId="166" fontId="7" fillId="27" borderId="135" xfId="0" applyNumberFormat="1" applyFont="1" applyFill="1" applyBorder="1" applyAlignment="1">
      <alignment horizontal="center" vertical="center" textRotation="90" wrapText="1"/>
    </xf>
    <xf numFmtId="166" fontId="7" fillId="27" borderId="74" xfId="0" applyNumberFormat="1" applyFont="1" applyFill="1" applyBorder="1" applyAlignment="1">
      <alignment horizontal="center" vertical="center" textRotation="90" wrapText="1"/>
    </xf>
    <xf numFmtId="3" fontId="5" fillId="0" borderId="117" xfId="0" applyNumberFormat="1" applyFont="1" applyFill="1" applyBorder="1" applyAlignment="1">
      <alignment horizontal="center" vertical="center"/>
    </xf>
    <xf numFmtId="3" fontId="7" fillId="46" borderId="140" xfId="0" applyNumberFormat="1" applyFont="1" applyFill="1" applyBorder="1" applyAlignment="1">
      <alignment horizontal="right" vertical="center"/>
    </xf>
    <xf numFmtId="173" fontId="7" fillId="46" borderId="140" xfId="10" applyNumberFormat="1" applyFont="1" applyFill="1" applyBorder="1" applyAlignment="1">
      <alignment horizontal="right" vertical="center"/>
    </xf>
    <xf numFmtId="3" fontId="7" fillId="4" borderId="143" xfId="0" applyNumberFormat="1" applyFont="1" applyFill="1" applyBorder="1" applyAlignment="1">
      <alignment horizontal="right" vertical="center"/>
    </xf>
    <xf numFmtId="3" fontId="7" fillId="5" borderId="143" xfId="0" applyNumberFormat="1" applyFont="1" applyFill="1" applyBorder="1" applyAlignment="1">
      <alignment horizontal="right" vertical="center"/>
    </xf>
    <xf numFmtId="173" fontId="7" fillId="4" borderId="143" xfId="10" applyNumberFormat="1" applyFont="1" applyFill="1" applyBorder="1" applyAlignment="1">
      <alignment horizontal="right" vertical="center"/>
    </xf>
    <xf numFmtId="173" fontId="7" fillId="5" borderId="143" xfId="10" applyNumberFormat="1" applyFont="1" applyFill="1" applyBorder="1" applyAlignment="1">
      <alignment horizontal="right" vertical="center"/>
    </xf>
    <xf numFmtId="3" fontId="7" fillId="6" borderId="143" xfId="0" applyNumberFormat="1" applyFont="1" applyFill="1" applyBorder="1" applyAlignment="1">
      <alignment horizontal="right" vertical="center"/>
    </xf>
    <xf numFmtId="3" fontId="9" fillId="0" borderId="143" xfId="0" applyNumberFormat="1" applyFont="1" applyFill="1" applyBorder="1" applyAlignment="1">
      <alignment horizontal="right" vertical="center"/>
    </xf>
    <xf numFmtId="173" fontId="7" fillId="6" borderId="143" xfId="10" applyNumberFormat="1" applyFont="1" applyFill="1" applyBorder="1" applyAlignment="1">
      <alignment horizontal="right" vertical="center"/>
    </xf>
    <xf numFmtId="173" fontId="9" fillId="0" borderId="143" xfId="10" applyNumberFormat="1" applyFont="1" applyFill="1" applyBorder="1" applyAlignment="1">
      <alignment horizontal="right" vertical="center"/>
    </xf>
    <xf numFmtId="3" fontId="7" fillId="21" borderId="155" xfId="0" applyNumberFormat="1" applyFont="1" applyFill="1" applyBorder="1" applyAlignment="1">
      <alignment horizontal="right" vertical="center"/>
    </xf>
    <xf numFmtId="3" fontId="7" fillId="47" borderId="124" xfId="0" applyNumberFormat="1" applyFont="1" applyFill="1" applyBorder="1" applyAlignment="1">
      <alignment horizontal="right" vertical="center"/>
    </xf>
    <xf numFmtId="173" fontId="7" fillId="47" borderId="124" xfId="10" applyNumberFormat="1" applyFont="1" applyFill="1" applyBorder="1" applyAlignment="1">
      <alignment horizontal="right" vertical="center"/>
    </xf>
    <xf numFmtId="173" fontId="7" fillId="21" borderId="155" xfId="10" applyNumberFormat="1" applyFont="1" applyFill="1" applyBorder="1" applyAlignment="1">
      <alignment horizontal="right" vertical="center"/>
    </xf>
    <xf numFmtId="3" fontId="9" fillId="0" borderId="145" xfId="0" applyNumberFormat="1" applyFont="1" applyFill="1" applyBorder="1" applyAlignment="1">
      <alignment horizontal="right" vertical="center"/>
    </xf>
    <xf numFmtId="3" fontId="9" fillId="0" borderId="145" xfId="0" applyNumberFormat="1" applyFont="1" applyFill="1" applyBorder="1" applyAlignment="1">
      <alignment horizontal="left" vertical="center" wrapText="1"/>
    </xf>
    <xf numFmtId="173" fontId="7" fillId="21" borderId="145" xfId="10" applyNumberFormat="1" applyFont="1" applyFill="1" applyBorder="1" applyAlignment="1">
      <alignment horizontal="right" vertical="center"/>
    </xf>
    <xf numFmtId="9" fontId="9" fillId="0" borderId="41" xfId="9" applyFont="1" applyFill="1" applyBorder="1" applyAlignment="1">
      <alignment horizontal="right" vertical="center"/>
    </xf>
    <xf numFmtId="4" fontId="9" fillId="0" borderId="41" xfId="9" applyNumberFormat="1" applyFont="1" applyFill="1" applyBorder="1" applyAlignment="1">
      <alignment horizontal="right" vertical="center"/>
    </xf>
    <xf numFmtId="0" fontId="9" fillId="2" borderId="19" xfId="0" applyNumberFormat="1" applyFont="1" applyFill="1" applyBorder="1" applyAlignment="1">
      <alignment horizontal="justify" vertical="center" wrapText="1"/>
    </xf>
    <xf numFmtId="166" fontId="9" fillId="0" borderId="19" xfId="0" applyNumberFormat="1" applyFont="1" applyFill="1" applyBorder="1" applyAlignment="1">
      <alignment horizontal="right" vertical="center" wrapText="1"/>
    </xf>
    <xf numFmtId="167" fontId="9" fillId="0" borderId="19" xfId="0" applyNumberFormat="1" applyFont="1" applyFill="1" applyBorder="1" applyAlignment="1">
      <alignment horizontal="right" vertical="center" wrapText="1"/>
    </xf>
    <xf numFmtId="166" fontId="9" fillId="0" borderId="19" xfId="0" applyNumberFormat="1" applyFont="1" applyFill="1" applyBorder="1" applyAlignment="1">
      <alignment horizontal="left" vertical="center" wrapText="1"/>
    </xf>
    <xf numFmtId="166" fontId="9" fillId="0" borderId="19" xfId="0" applyNumberFormat="1" applyFont="1" applyFill="1" applyBorder="1" applyAlignment="1">
      <alignment horizontal="justify" vertical="center" wrapText="1"/>
    </xf>
    <xf numFmtId="173" fontId="9" fillId="0" borderId="19" xfId="10" applyNumberFormat="1" applyFont="1" applyFill="1" applyBorder="1" applyAlignment="1">
      <alignment horizontal="right" vertical="center"/>
    </xf>
    <xf numFmtId="166" fontId="9" fillId="0" borderId="129" xfId="0" applyNumberFormat="1" applyFont="1" applyFill="1" applyBorder="1" applyAlignment="1">
      <alignment horizontal="left" vertical="center" wrapText="1"/>
    </xf>
    <xf numFmtId="166" fontId="9" fillId="0" borderId="129" xfId="0" applyNumberFormat="1" applyFont="1" applyFill="1" applyBorder="1" applyAlignment="1">
      <alignment horizontal="justify" vertical="center" wrapText="1"/>
    </xf>
    <xf numFmtId="0" fontId="9" fillId="0" borderId="129" xfId="0" applyNumberFormat="1" applyFont="1" applyFill="1" applyBorder="1" applyAlignment="1">
      <alignment horizontal="left" vertical="center" wrapText="1"/>
    </xf>
    <xf numFmtId="3" fontId="10" fillId="0" borderId="129" xfId="0" applyNumberFormat="1" applyFont="1" applyBorder="1" applyAlignment="1">
      <alignment horizontal="right"/>
    </xf>
    <xf numFmtId="3" fontId="9" fillId="0" borderId="129" xfId="0" applyNumberFormat="1" applyFont="1" applyFill="1" applyBorder="1" applyAlignment="1">
      <alignment horizontal="center" vertical="center"/>
    </xf>
    <xf numFmtId="173" fontId="9" fillId="0" borderId="129" xfId="10" applyNumberFormat="1" applyFont="1" applyFill="1" applyBorder="1" applyAlignment="1">
      <alignment horizontal="right" vertical="center"/>
    </xf>
    <xf numFmtId="166" fontId="7" fillId="5" borderId="37" xfId="0" applyNumberFormat="1" applyFont="1" applyFill="1" applyBorder="1" applyAlignment="1">
      <alignment horizontal="left" vertical="center" wrapText="1"/>
    </xf>
    <xf numFmtId="166" fontId="7" fillId="5" borderId="37" xfId="0" applyNumberFormat="1" applyFont="1" applyFill="1" applyBorder="1" applyAlignment="1">
      <alignment horizontal="justify" vertical="center" wrapText="1"/>
    </xf>
    <xf numFmtId="0" fontId="7" fillId="5" borderId="37" xfId="0" applyNumberFormat="1" applyFont="1" applyFill="1" applyBorder="1" applyAlignment="1">
      <alignment horizontal="left" vertical="center" wrapText="1"/>
    </xf>
    <xf numFmtId="166" fontId="7" fillId="5" borderId="37" xfId="0" applyNumberFormat="1" applyFont="1" applyFill="1" applyBorder="1" applyAlignment="1">
      <alignment horizontal="right" vertical="center" wrapText="1"/>
    </xf>
    <xf numFmtId="3" fontId="7" fillId="5" borderId="37" xfId="0" applyNumberFormat="1" applyFont="1" applyFill="1" applyBorder="1" applyAlignment="1">
      <alignment horizontal="center" vertical="center"/>
    </xf>
    <xf numFmtId="173" fontId="7" fillId="5" borderId="37" xfId="10" applyNumberFormat="1" applyFont="1" applyFill="1" applyBorder="1" applyAlignment="1">
      <alignment horizontal="right" vertical="center"/>
    </xf>
    <xf numFmtId="166" fontId="7" fillId="5" borderId="37" xfId="1" applyNumberFormat="1" applyFont="1" applyFill="1" applyBorder="1" applyAlignment="1">
      <alignment horizontal="right" vertical="center" wrapText="1"/>
    </xf>
    <xf numFmtId="166" fontId="9" fillId="8" borderId="80" xfId="0" applyNumberFormat="1" applyFont="1" applyFill="1" applyBorder="1" applyAlignment="1">
      <alignment horizontal="left" vertical="center" wrapText="1"/>
    </xf>
    <xf numFmtId="166" fontId="9" fillId="8" borderId="80" xfId="0" applyNumberFormat="1" applyFont="1" applyFill="1" applyBorder="1" applyAlignment="1">
      <alignment horizontal="justify" vertical="center" wrapText="1"/>
    </xf>
    <xf numFmtId="0" fontId="9" fillId="8" borderId="80" xfId="0" applyNumberFormat="1" applyFont="1" applyFill="1" applyBorder="1" applyAlignment="1">
      <alignment horizontal="left" vertical="center" wrapText="1"/>
    </xf>
    <xf numFmtId="0" fontId="9" fillId="8" borderId="80" xfId="0" applyNumberFormat="1" applyFont="1" applyFill="1" applyBorder="1" applyAlignment="1">
      <alignment horizontal="right" vertical="center" wrapText="1"/>
    </xf>
    <xf numFmtId="9" fontId="9" fillId="8" borderId="80" xfId="9" applyFont="1" applyFill="1" applyBorder="1" applyAlignment="1">
      <alignment horizontal="center" vertical="center"/>
    </xf>
    <xf numFmtId="173" fontId="9" fillId="8" borderId="80" xfId="10" applyNumberFormat="1" applyFont="1" applyFill="1" applyBorder="1" applyAlignment="1">
      <alignment horizontal="right" vertical="center"/>
    </xf>
    <xf numFmtId="166" fontId="9" fillId="8" borderId="80" xfId="1" applyNumberFormat="1" applyFont="1" applyFill="1" applyBorder="1" applyAlignment="1">
      <alignment horizontal="center" vertical="center" wrapText="1"/>
    </xf>
    <xf numFmtId="166" fontId="7" fillId="4" borderId="37" xfId="0" applyNumberFormat="1" applyFont="1" applyFill="1" applyBorder="1" applyAlignment="1">
      <alignment horizontal="left" vertical="center" wrapText="1"/>
    </xf>
    <xf numFmtId="166" fontId="7" fillId="4" borderId="37" xfId="0" applyNumberFormat="1" applyFont="1" applyFill="1" applyBorder="1" applyAlignment="1">
      <alignment horizontal="justify" vertical="center" wrapText="1"/>
    </xf>
    <xf numFmtId="0" fontId="7" fillId="4" borderId="37" xfId="0" applyNumberFormat="1" applyFont="1" applyFill="1" applyBorder="1" applyAlignment="1">
      <alignment horizontal="left" vertical="center" wrapText="1"/>
    </xf>
    <xf numFmtId="166" fontId="7" fillId="4" borderId="37" xfId="0" applyNumberFormat="1" applyFont="1" applyFill="1" applyBorder="1" applyAlignment="1">
      <alignment horizontal="right" vertical="center" wrapText="1"/>
    </xf>
    <xf numFmtId="3" fontId="7" fillId="4" borderId="37" xfId="0" applyNumberFormat="1" applyFont="1" applyFill="1" applyBorder="1" applyAlignment="1">
      <alignment horizontal="center" vertical="center"/>
    </xf>
    <xf numFmtId="173" fontId="7" fillId="4" borderId="37" xfId="10" applyNumberFormat="1" applyFont="1" applyFill="1" applyBorder="1" applyAlignment="1">
      <alignment horizontal="right" vertical="center"/>
    </xf>
    <xf numFmtId="166" fontId="7" fillId="14" borderId="43" xfId="0" applyNumberFormat="1" applyFont="1" applyFill="1" applyBorder="1" applyAlignment="1">
      <alignment horizontal="left" vertical="center" wrapText="1"/>
    </xf>
    <xf numFmtId="166" fontId="7" fillId="14" borderId="43" xfId="0" applyNumberFormat="1" applyFont="1" applyFill="1" applyBorder="1" applyAlignment="1">
      <alignment horizontal="justify" vertical="center" wrapText="1"/>
    </xf>
    <xf numFmtId="0" fontId="7" fillId="14" borderId="43" xfId="0" applyNumberFormat="1" applyFont="1" applyFill="1" applyBorder="1" applyAlignment="1">
      <alignment horizontal="left" vertical="center" wrapText="1"/>
    </xf>
    <xf numFmtId="166" fontId="7" fillId="14" borderId="43" xfId="0" applyNumberFormat="1" applyFont="1" applyFill="1" applyBorder="1" applyAlignment="1">
      <alignment horizontal="right" vertical="center" wrapText="1"/>
    </xf>
    <xf numFmtId="3" fontId="7" fillId="14" borderId="43" xfId="0" applyNumberFormat="1" applyFont="1" applyFill="1" applyBorder="1" applyAlignment="1">
      <alignment horizontal="center" vertical="center"/>
    </xf>
    <xf numFmtId="166" fontId="7" fillId="14" borderId="43" xfId="1" applyNumberFormat="1" applyFont="1" applyFill="1" applyBorder="1" applyAlignment="1">
      <alignment horizontal="right" vertical="center" wrapText="1"/>
    </xf>
    <xf numFmtId="3" fontId="5" fillId="0" borderId="160" xfId="0" applyNumberFormat="1" applyFont="1" applyFill="1" applyBorder="1" applyAlignment="1">
      <alignment vertical="center"/>
    </xf>
    <xf numFmtId="3" fontId="5" fillId="0" borderId="161" xfId="0" applyNumberFormat="1" applyFont="1" applyFill="1" applyBorder="1" applyAlignment="1">
      <alignment vertical="center"/>
    </xf>
    <xf numFmtId="0" fontId="3" fillId="0" borderId="3" xfId="0" applyFont="1" applyFill="1" applyBorder="1" applyAlignment="1">
      <alignment vertical="center"/>
    </xf>
    <xf numFmtId="3" fontId="9" fillId="0" borderId="46" xfId="0" applyNumberFormat="1" applyFont="1" applyFill="1" applyBorder="1" applyAlignment="1">
      <alignment horizontal="right" vertical="center"/>
    </xf>
    <xf numFmtId="3" fontId="7" fillId="12" borderId="0" xfId="0" applyNumberFormat="1" applyFont="1" applyFill="1" applyBorder="1" applyAlignment="1">
      <alignment horizontal="right" vertical="center"/>
    </xf>
    <xf numFmtId="3" fontId="9" fillId="0" borderId="38" xfId="0" applyNumberFormat="1" applyFont="1" applyFill="1" applyBorder="1" applyAlignment="1">
      <alignment horizontal="right" vertical="center"/>
    </xf>
    <xf numFmtId="3" fontId="9" fillId="0" borderId="52" xfId="0" applyNumberFormat="1" applyFont="1" applyFill="1" applyBorder="1" applyAlignment="1">
      <alignment horizontal="right" vertical="center"/>
    </xf>
    <xf numFmtId="3" fontId="9" fillId="0" borderId="53" xfId="0" applyNumberFormat="1" applyFont="1" applyFill="1" applyBorder="1" applyAlignment="1">
      <alignment horizontal="right" vertical="center"/>
    </xf>
    <xf numFmtId="3" fontId="9" fillId="2" borderId="38" xfId="0" applyNumberFormat="1" applyFont="1" applyFill="1" applyBorder="1" applyAlignment="1">
      <alignment horizontal="right" vertical="center"/>
    </xf>
    <xf numFmtId="3" fontId="9" fillId="2" borderId="52" xfId="0" applyNumberFormat="1" applyFont="1" applyFill="1" applyBorder="1" applyAlignment="1">
      <alignment horizontal="right" vertical="center"/>
    </xf>
    <xf numFmtId="173" fontId="7" fillId="42" borderId="64" xfId="10" applyNumberFormat="1" applyFont="1" applyFill="1" applyBorder="1" applyAlignment="1">
      <alignment horizontal="right" vertical="center"/>
    </xf>
    <xf numFmtId="173" fontId="7" fillId="0" borderId="41" xfId="10" applyNumberFormat="1" applyFont="1" applyFill="1" applyBorder="1" applyAlignment="1">
      <alignment horizontal="right" vertical="center"/>
    </xf>
    <xf numFmtId="173" fontId="7" fillId="0" borderId="42" xfId="10" applyNumberFormat="1" applyFont="1" applyFill="1" applyBorder="1" applyAlignment="1">
      <alignment horizontal="right" vertical="center"/>
    </xf>
    <xf numFmtId="173" fontId="7" fillId="0" borderId="43" xfId="10" applyNumberFormat="1" applyFont="1" applyFill="1" applyBorder="1" applyAlignment="1">
      <alignment horizontal="right" vertical="center"/>
    </xf>
    <xf numFmtId="173" fontId="7" fillId="0" borderId="63" xfId="10" applyNumberFormat="1" applyFont="1" applyFill="1" applyBorder="1" applyAlignment="1">
      <alignment horizontal="right" vertical="center"/>
    </xf>
    <xf numFmtId="173" fontId="9" fillId="0" borderId="42" xfId="10" applyNumberFormat="1" applyFont="1" applyFill="1" applyBorder="1" applyAlignment="1">
      <alignment horizontal="right" vertical="center"/>
    </xf>
    <xf numFmtId="173" fontId="9" fillId="0" borderId="43" xfId="10" applyNumberFormat="1" applyFont="1" applyFill="1" applyBorder="1" applyAlignment="1">
      <alignment horizontal="right" vertical="center"/>
    </xf>
    <xf numFmtId="173" fontId="9" fillId="0" borderId="80" xfId="10" applyNumberFormat="1" applyFont="1" applyFill="1" applyBorder="1" applyAlignment="1">
      <alignment horizontal="right" vertical="center"/>
    </xf>
    <xf numFmtId="173" fontId="9" fillId="0" borderId="54" xfId="10" applyNumberFormat="1" applyFont="1" applyFill="1" applyBorder="1" applyAlignment="1">
      <alignment horizontal="right" vertical="center"/>
    </xf>
    <xf numFmtId="173" fontId="9" fillId="0" borderId="55" xfId="10" applyNumberFormat="1" applyFont="1" applyFill="1" applyBorder="1" applyAlignment="1">
      <alignment horizontal="right" vertical="center"/>
    </xf>
    <xf numFmtId="173" fontId="9" fillId="0" borderId="75" xfId="10" applyNumberFormat="1" applyFont="1" applyFill="1" applyBorder="1" applyAlignment="1">
      <alignment horizontal="right" vertical="center"/>
    </xf>
    <xf numFmtId="173" fontId="9" fillId="0" borderId="74" xfId="10" applyNumberFormat="1" applyFont="1" applyFill="1" applyBorder="1" applyAlignment="1">
      <alignment horizontal="right" vertical="center"/>
    </xf>
    <xf numFmtId="173" fontId="9" fillId="0" borderId="49" xfId="10" applyNumberFormat="1" applyFont="1" applyFill="1" applyBorder="1" applyAlignment="1">
      <alignment horizontal="right" vertical="center"/>
    </xf>
    <xf numFmtId="173" fontId="9" fillId="0" borderId="85" xfId="10" applyNumberFormat="1" applyFont="1" applyFill="1" applyBorder="1" applyAlignment="1">
      <alignment horizontal="right" vertical="center"/>
    </xf>
    <xf numFmtId="3" fontId="5" fillId="0" borderId="165" xfId="0" applyNumberFormat="1" applyFont="1" applyFill="1" applyBorder="1" applyAlignment="1">
      <alignment vertical="center"/>
    </xf>
    <xf numFmtId="3" fontId="7" fillId="50" borderId="156" xfId="0" applyNumberFormat="1" applyFont="1" applyFill="1" applyBorder="1" applyAlignment="1">
      <alignment vertical="center" wrapText="1"/>
    </xf>
    <xf numFmtId="166" fontId="7" fillId="44" borderId="166" xfId="0" applyNumberFormat="1" applyFont="1" applyFill="1" applyBorder="1" applyAlignment="1">
      <alignment horizontal="left" vertical="center" wrapText="1"/>
    </xf>
    <xf numFmtId="166" fontId="7" fillId="10" borderId="167" xfId="0" applyNumberFormat="1" applyFont="1" applyFill="1" applyBorder="1" applyAlignment="1">
      <alignment horizontal="left" vertical="center" wrapText="1"/>
    </xf>
    <xf numFmtId="166" fontId="7" fillId="11" borderId="167" xfId="0" applyNumberFormat="1" applyFont="1" applyFill="1" applyBorder="1" applyAlignment="1">
      <alignment horizontal="left" vertical="center" wrapText="1"/>
    </xf>
    <xf numFmtId="3" fontId="7" fillId="50" borderId="156" xfId="0" applyNumberFormat="1" applyFont="1" applyFill="1" applyBorder="1" applyAlignment="1">
      <alignment horizontal="center" vertical="center" wrapText="1"/>
    </xf>
    <xf numFmtId="3" fontId="9" fillId="0" borderId="19" xfId="0" applyNumberFormat="1" applyFont="1" applyFill="1" applyBorder="1" applyAlignment="1">
      <alignment horizontal="center" vertical="center"/>
    </xf>
    <xf numFmtId="3" fontId="7" fillId="46" borderId="156" xfId="0" applyNumberFormat="1" applyFont="1" applyFill="1" applyBorder="1" applyAlignment="1">
      <alignment horizontal="center" vertical="center"/>
    </xf>
    <xf numFmtId="173" fontId="22" fillId="46" borderId="156" xfId="10" applyNumberFormat="1" applyFont="1" applyFill="1" applyBorder="1" applyAlignment="1">
      <alignment horizontal="right" vertical="center"/>
    </xf>
    <xf numFmtId="173" fontId="7" fillId="46" borderId="156" xfId="10" applyNumberFormat="1" applyFont="1" applyFill="1" applyBorder="1" applyAlignment="1">
      <alignment horizontal="right" vertical="center"/>
    </xf>
    <xf numFmtId="166" fontId="7" fillId="46" borderId="156" xfId="1" applyNumberFormat="1" applyFont="1" applyFill="1" applyBorder="1" applyAlignment="1">
      <alignment horizontal="right" vertical="center" wrapText="1"/>
    </xf>
    <xf numFmtId="3" fontId="7" fillId="4" borderId="156" xfId="0" applyNumberFormat="1" applyFont="1" applyFill="1" applyBorder="1" applyAlignment="1">
      <alignment horizontal="center" vertical="center"/>
    </xf>
    <xf numFmtId="173" fontId="7" fillId="4" borderId="156" xfId="10" applyNumberFormat="1" applyFont="1" applyFill="1" applyBorder="1" applyAlignment="1">
      <alignment horizontal="right" vertical="center"/>
    </xf>
    <xf numFmtId="3" fontId="7" fillId="5" borderId="156" xfId="0" applyNumberFormat="1" applyFont="1" applyFill="1" applyBorder="1" applyAlignment="1">
      <alignment horizontal="center" vertical="center"/>
    </xf>
    <xf numFmtId="173" fontId="7" fillId="5" borderId="156" xfId="10" applyNumberFormat="1" applyFont="1" applyFill="1" applyBorder="1" applyAlignment="1">
      <alignment horizontal="right" vertical="center"/>
    </xf>
    <xf numFmtId="166" fontId="7" fillId="4" borderId="156" xfId="1" applyNumberFormat="1" applyFont="1" applyFill="1" applyBorder="1" applyAlignment="1">
      <alignment horizontal="right" vertical="center" wrapText="1"/>
    </xf>
    <xf numFmtId="166" fontId="7" fillId="5" borderId="156" xfId="1" applyNumberFormat="1" applyFont="1" applyFill="1" applyBorder="1" applyAlignment="1">
      <alignment horizontal="right" vertical="center" wrapText="1"/>
    </xf>
    <xf numFmtId="166" fontId="6" fillId="6" borderId="156" xfId="0" applyNumberFormat="1" applyFont="1" applyFill="1" applyBorder="1" applyAlignment="1">
      <alignment horizontal="left" vertical="center" wrapText="1"/>
    </xf>
    <xf numFmtId="166" fontId="6" fillId="6" borderId="156" xfId="0" applyNumberFormat="1" applyFont="1" applyFill="1" applyBorder="1" applyAlignment="1">
      <alignment vertical="center" wrapText="1"/>
    </xf>
    <xf numFmtId="0" fontId="7" fillId="6" borderId="156" xfId="0" applyNumberFormat="1" applyFont="1" applyFill="1" applyBorder="1" applyAlignment="1">
      <alignment horizontal="left" vertical="center" wrapText="1"/>
    </xf>
    <xf numFmtId="9" fontId="7" fillId="6" borderId="156" xfId="9" applyFont="1" applyFill="1" applyBorder="1" applyAlignment="1">
      <alignment horizontal="right" vertical="center"/>
    </xf>
    <xf numFmtId="0" fontId="9" fillId="0" borderId="156" xfId="0" applyNumberFormat="1" applyFont="1" applyFill="1" applyBorder="1" applyAlignment="1">
      <alignment horizontal="left" vertical="center" wrapText="1"/>
    </xf>
    <xf numFmtId="0" fontId="9" fillId="0" borderId="156" xfId="0" applyNumberFormat="1" applyFont="1" applyFill="1" applyBorder="1" applyAlignment="1">
      <alignment horizontal="center" vertical="center" wrapText="1"/>
    </xf>
    <xf numFmtId="3" fontId="7" fillId="6" borderId="156" xfId="0" applyNumberFormat="1" applyFont="1" applyFill="1" applyBorder="1" applyAlignment="1">
      <alignment horizontal="center" vertical="center"/>
    </xf>
    <xf numFmtId="173" fontId="7" fillId="6" borderId="156" xfId="10" applyNumberFormat="1" applyFont="1" applyFill="1" applyBorder="1" applyAlignment="1">
      <alignment horizontal="right" vertical="center"/>
    </xf>
    <xf numFmtId="0" fontId="9" fillId="0" borderId="156" xfId="0" applyNumberFormat="1" applyFont="1" applyFill="1" applyBorder="1" applyAlignment="1">
      <alignment vertical="center" wrapText="1"/>
    </xf>
    <xf numFmtId="173" fontId="9" fillId="0" borderId="156" xfId="10" applyNumberFormat="1" applyFont="1" applyFill="1" applyBorder="1" applyAlignment="1">
      <alignment vertical="center"/>
    </xf>
    <xf numFmtId="164" fontId="9" fillId="0" borderId="156" xfId="10" applyFont="1" applyFill="1" applyBorder="1" applyAlignment="1">
      <alignment vertical="center" wrapText="1"/>
    </xf>
    <xf numFmtId="49" fontId="1" fillId="0" borderId="156" xfId="0" applyNumberFormat="1" applyFont="1" applyFill="1" applyBorder="1" applyAlignment="1">
      <alignment horizontal="center" vertical="center"/>
    </xf>
    <xf numFmtId="166" fontId="7" fillId="6" borderId="156" xfId="1" applyNumberFormat="1" applyFont="1" applyFill="1" applyBorder="1" applyAlignment="1">
      <alignment horizontal="right" vertical="center" wrapText="1"/>
    </xf>
    <xf numFmtId="173" fontId="9" fillId="0" borderId="156" xfId="10" applyNumberFormat="1" applyFont="1" applyFill="1" applyBorder="1" applyAlignment="1">
      <alignment horizontal="right" vertical="center"/>
    </xf>
    <xf numFmtId="166" fontId="22" fillId="46" borderId="156" xfId="0" applyNumberFormat="1" applyFont="1" applyFill="1" applyBorder="1" applyAlignment="1">
      <alignment horizontal="left" vertical="center" wrapText="1"/>
    </xf>
    <xf numFmtId="0" fontId="7" fillId="5" borderId="156" xfId="0" applyFont="1" applyFill="1" applyBorder="1" applyAlignment="1">
      <alignment vertical="center"/>
    </xf>
    <xf numFmtId="0" fontId="7" fillId="5" borderId="156" xfId="0" applyFont="1" applyFill="1" applyBorder="1"/>
    <xf numFmtId="166" fontId="7" fillId="5" borderId="156" xfId="0" applyNumberFormat="1" applyFont="1" applyFill="1" applyBorder="1" applyAlignment="1">
      <alignment horizontal="right" vertical="center" wrapText="1"/>
    </xf>
    <xf numFmtId="166" fontId="22" fillId="5" borderId="156" xfId="0" applyNumberFormat="1" applyFont="1" applyFill="1" applyBorder="1" applyAlignment="1">
      <alignment horizontal="left" vertical="center" wrapText="1"/>
    </xf>
    <xf numFmtId="166" fontId="7" fillId="2" borderId="156" xfId="0" applyNumberFormat="1" applyFont="1" applyFill="1" applyBorder="1" applyAlignment="1">
      <alignment vertical="center" wrapText="1"/>
    </xf>
    <xf numFmtId="166" fontId="7" fillId="52" borderId="156" xfId="0" applyNumberFormat="1" applyFont="1" applyFill="1" applyBorder="1" applyAlignment="1">
      <alignment horizontal="justify" vertical="center" wrapText="1"/>
    </xf>
    <xf numFmtId="0" fontId="9" fillId="2" borderId="156" xfId="0" applyNumberFormat="1" applyFont="1" applyFill="1" applyBorder="1" applyAlignment="1">
      <alignment horizontal="left" vertical="top" wrapText="1"/>
    </xf>
    <xf numFmtId="3" fontId="9" fillId="0" borderId="156" xfId="0" applyNumberFormat="1" applyFont="1" applyFill="1" applyBorder="1" applyAlignment="1">
      <alignment horizontal="center" vertical="center"/>
    </xf>
    <xf numFmtId="0" fontId="7" fillId="52" borderId="156" xfId="0" applyNumberFormat="1" applyFont="1" applyFill="1" applyBorder="1" applyAlignment="1">
      <alignment horizontal="left" vertical="center" wrapText="1"/>
    </xf>
    <xf numFmtId="166" fontId="7" fillId="52" borderId="156" xfId="0" applyNumberFormat="1" applyFont="1" applyFill="1" applyBorder="1" applyAlignment="1">
      <alignment horizontal="center" vertical="center" wrapText="1"/>
    </xf>
    <xf numFmtId="0" fontId="7" fillId="0" borderId="156" xfId="0" applyNumberFormat="1" applyFont="1" applyFill="1" applyBorder="1" applyAlignment="1">
      <alignment horizontal="left" vertical="center" wrapText="1"/>
    </xf>
    <xf numFmtId="173" fontId="7" fillId="51" borderId="156" xfId="10" applyNumberFormat="1" applyFont="1" applyFill="1" applyBorder="1" applyAlignment="1">
      <alignment horizontal="right" vertical="center"/>
    </xf>
    <xf numFmtId="3" fontId="7" fillId="52" borderId="156" xfId="0" applyNumberFormat="1" applyFont="1" applyFill="1" applyBorder="1" applyAlignment="1">
      <alignment horizontal="center" vertical="center"/>
    </xf>
    <xf numFmtId="3" fontId="9" fillId="0" borderId="156" xfId="0" applyNumberFormat="1" applyFont="1" applyFill="1" applyBorder="1" applyAlignment="1">
      <alignment horizontal="center" vertical="center" wrapText="1"/>
    </xf>
    <xf numFmtId="49" fontId="3" fillId="0" borderId="156" xfId="0" applyNumberFormat="1" applyFont="1" applyFill="1" applyBorder="1" applyAlignment="1">
      <alignment horizontal="center" vertical="center"/>
    </xf>
    <xf numFmtId="166" fontId="22" fillId="46" borderId="156" xfId="0" applyNumberFormat="1" applyFont="1" applyFill="1" applyBorder="1" applyAlignment="1">
      <alignment horizontal="justify" vertical="center" wrapText="1"/>
    </xf>
    <xf numFmtId="166" fontId="7" fillId="51" borderId="156" xfId="0" applyNumberFormat="1" applyFont="1" applyFill="1" applyBorder="1" applyAlignment="1">
      <alignment horizontal="left" vertical="center" wrapText="1"/>
    </xf>
    <xf numFmtId="0" fontId="7" fillId="51" borderId="156" xfId="0" applyFont="1" applyFill="1" applyBorder="1" applyAlignment="1">
      <alignment wrapText="1"/>
    </xf>
    <xf numFmtId="0" fontId="7" fillId="51" borderId="156" xfId="0" applyNumberFormat="1" applyFont="1" applyFill="1" applyBorder="1" applyAlignment="1">
      <alignment horizontal="left" vertical="center" wrapText="1"/>
    </xf>
    <xf numFmtId="3" fontId="7" fillId="51" borderId="156" xfId="0" applyNumberFormat="1" applyFont="1" applyFill="1" applyBorder="1" applyAlignment="1">
      <alignment horizontal="center" vertical="center"/>
    </xf>
    <xf numFmtId="173" fontId="7" fillId="52" borderId="156" xfId="10" applyNumberFormat="1" applyFont="1" applyFill="1" applyBorder="1" applyAlignment="1">
      <alignment horizontal="right" vertical="center"/>
    </xf>
    <xf numFmtId="166" fontId="7" fillId="2" borderId="156" xfId="0" applyNumberFormat="1" applyFont="1" applyFill="1" applyBorder="1" applyAlignment="1">
      <alignment horizontal="center" vertical="center" textRotation="45" wrapText="1"/>
    </xf>
    <xf numFmtId="166" fontId="8" fillId="50" borderId="0" xfId="0" applyNumberFormat="1" applyFont="1" applyFill="1" applyBorder="1" applyAlignment="1">
      <alignment horizontal="center" vertical="center" textRotation="45" wrapText="1"/>
    </xf>
    <xf numFmtId="0" fontId="7" fillId="6" borderId="156" xfId="0" applyNumberFormat="1" applyFont="1" applyFill="1" applyBorder="1" applyAlignment="1">
      <alignment horizontal="justify" vertical="center" wrapText="1"/>
    </xf>
    <xf numFmtId="0" fontId="9" fillId="0" borderId="156" xfId="0" applyNumberFormat="1" applyFont="1" applyFill="1" applyBorder="1" applyAlignment="1">
      <alignment vertical="center" wrapText="1"/>
    </xf>
    <xf numFmtId="0" fontId="9" fillId="0" borderId="156" xfId="0" applyNumberFormat="1" applyFont="1" applyFill="1" applyBorder="1" applyAlignment="1">
      <alignment horizontal="left" vertical="center" wrapText="1"/>
    </xf>
    <xf numFmtId="0" fontId="9" fillId="0" borderId="156" xfId="0" applyNumberFormat="1" applyFont="1" applyFill="1" applyBorder="1" applyAlignment="1">
      <alignment horizontal="justify" vertical="center" wrapText="1"/>
    </xf>
    <xf numFmtId="166" fontId="7" fillId="51" borderId="156" xfId="0" applyNumberFormat="1" applyFont="1" applyFill="1" applyBorder="1" applyAlignment="1">
      <alignment horizontal="left" vertical="center" wrapText="1"/>
    </xf>
    <xf numFmtId="166" fontId="7" fillId="52" borderId="156" xfId="0" applyNumberFormat="1" applyFont="1" applyFill="1" applyBorder="1" applyAlignment="1">
      <alignment vertical="center" wrapText="1"/>
    </xf>
    <xf numFmtId="166" fontId="22" fillId="46" borderId="156" xfId="0" applyNumberFormat="1" applyFont="1" applyFill="1" applyBorder="1" applyAlignment="1">
      <alignment horizontal="left" vertical="center"/>
    </xf>
    <xf numFmtId="166" fontId="22" fillId="46" borderId="0" xfId="0" applyNumberFormat="1" applyFont="1" applyFill="1" applyBorder="1" applyAlignment="1">
      <alignment horizontal="left" vertical="center"/>
    </xf>
    <xf numFmtId="166" fontId="9" fillId="2" borderId="156" xfId="0" applyNumberFormat="1" applyFont="1" applyFill="1" applyBorder="1" applyAlignment="1">
      <alignment horizontal="left" vertical="center" wrapText="1"/>
    </xf>
    <xf numFmtId="166" fontId="7" fillId="6" borderId="156" xfId="0" applyNumberFormat="1" applyFont="1" applyFill="1" applyBorder="1" applyAlignment="1">
      <alignment horizontal="left" vertical="center" wrapText="1"/>
    </xf>
    <xf numFmtId="166" fontId="22" fillId="46" borderId="156" xfId="0" applyNumberFormat="1" applyFont="1" applyFill="1" applyBorder="1" applyAlignment="1">
      <alignment horizontal="left" vertical="center" wrapText="1"/>
    </xf>
    <xf numFmtId="166" fontId="22" fillId="46" borderId="152" xfId="0" applyNumberFormat="1" applyFont="1" applyFill="1" applyBorder="1" applyAlignment="1">
      <alignment horizontal="left" vertical="center" wrapText="1"/>
    </xf>
    <xf numFmtId="166" fontId="22" fillId="46" borderId="21" xfId="0" applyNumberFormat="1" applyFont="1" applyFill="1" applyBorder="1" applyAlignment="1">
      <alignment horizontal="left" vertical="center"/>
    </xf>
    <xf numFmtId="166" fontId="6" fillId="6" borderId="156" xfId="0" applyNumberFormat="1" applyFont="1" applyFill="1" applyBorder="1" applyAlignment="1">
      <alignment horizontal="left" vertical="center" wrapText="1"/>
    </xf>
    <xf numFmtId="166" fontId="6" fillId="2" borderId="156" xfId="0" applyNumberFormat="1" applyFont="1" applyFill="1" applyBorder="1" applyAlignment="1">
      <alignment horizontal="center" vertical="center" wrapText="1"/>
    </xf>
    <xf numFmtId="166" fontId="6" fillId="0" borderId="113" xfId="0" applyNumberFormat="1" applyFont="1" applyFill="1" applyBorder="1" applyAlignment="1">
      <alignment horizontal="center" vertical="center" wrapText="1"/>
    </xf>
    <xf numFmtId="166" fontId="8" fillId="2" borderId="156" xfId="0" applyNumberFormat="1" applyFont="1" applyFill="1" applyBorder="1" applyAlignment="1">
      <alignment horizontal="center" vertical="center" wrapText="1"/>
    </xf>
    <xf numFmtId="166" fontId="8" fillId="0" borderId="113" xfId="0" applyNumberFormat="1" applyFont="1" applyFill="1" applyBorder="1" applyAlignment="1">
      <alignment horizontal="center" vertical="center" wrapText="1"/>
    </xf>
    <xf numFmtId="3" fontId="9" fillId="0" borderId="45" xfId="0" applyNumberFormat="1" applyFont="1" applyFill="1" applyBorder="1" applyAlignment="1">
      <alignment horizontal="center" vertical="center" wrapText="1"/>
    </xf>
    <xf numFmtId="3" fontId="9" fillId="0" borderId="6" xfId="0" applyNumberFormat="1" applyFont="1" applyFill="1" applyBorder="1" applyAlignment="1">
      <alignment horizontal="center" vertical="center" wrapText="1"/>
    </xf>
    <xf numFmtId="166" fontId="7" fillId="12" borderId="17" xfId="0" applyNumberFormat="1" applyFont="1" applyFill="1" applyBorder="1" applyAlignment="1">
      <alignment horizontal="center" textRotation="90" wrapText="1"/>
    </xf>
    <xf numFmtId="166" fontId="7" fillId="12" borderId="46" xfId="0" applyNumberFormat="1" applyFont="1" applyFill="1" applyBorder="1" applyAlignment="1">
      <alignment horizontal="center" textRotation="90" wrapText="1"/>
    </xf>
    <xf numFmtId="0" fontId="9" fillId="2" borderId="41" xfId="0" applyNumberFormat="1" applyFont="1" applyFill="1" applyBorder="1" applyAlignment="1">
      <alignment horizontal="left" vertical="center" wrapText="1"/>
    </xf>
    <xf numFmtId="0" fontId="9" fillId="2" borderId="42" xfId="0" applyNumberFormat="1" applyFont="1" applyFill="1" applyBorder="1" applyAlignment="1">
      <alignment horizontal="left" vertical="center" wrapText="1"/>
    </xf>
    <xf numFmtId="0" fontId="9" fillId="2" borderId="43" xfId="0" applyNumberFormat="1" applyFont="1" applyFill="1" applyBorder="1" applyAlignment="1">
      <alignment horizontal="left" vertical="center" wrapText="1"/>
    </xf>
    <xf numFmtId="9" fontId="9" fillId="0" borderId="23" xfId="0" applyNumberFormat="1" applyFont="1" applyFill="1" applyBorder="1" applyAlignment="1">
      <alignment horizontal="center" vertical="center" wrapText="1"/>
    </xf>
    <xf numFmtId="0" fontId="9" fillId="0" borderId="39" xfId="0" applyFont="1" applyFill="1" applyBorder="1" applyAlignment="1">
      <alignment horizontal="left" vertical="center" wrapText="1"/>
    </xf>
    <xf numFmtId="0" fontId="9" fillId="0" borderId="41" xfId="0" applyNumberFormat="1" applyFont="1" applyFill="1" applyBorder="1" applyAlignment="1">
      <alignment horizontal="center" vertical="center" wrapText="1"/>
    </xf>
    <xf numFmtId="0" fontId="9" fillId="0" borderId="42" xfId="0" applyNumberFormat="1" applyFont="1" applyFill="1" applyBorder="1" applyAlignment="1">
      <alignment horizontal="center" vertical="center" wrapText="1"/>
    </xf>
    <xf numFmtId="0" fontId="9" fillId="0" borderId="43" xfId="0" applyNumberFormat="1" applyFont="1" applyFill="1" applyBorder="1" applyAlignment="1">
      <alignment horizontal="center" vertical="center" wrapText="1"/>
    </xf>
    <xf numFmtId="3" fontId="7" fillId="0" borderId="162" xfId="0" applyNumberFormat="1" applyFont="1" applyFill="1" applyBorder="1" applyAlignment="1">
      <alignment vertical="center" wrapText="1"/>
    </xf>
    <xf numFmtId="3" fontId="7" fillId="0" borderId="0" xfId="0" applyNumberFormat="1" applyFont="1" applyFill="1" applyBorder="1" applyAlignment="1">
      <alignment vertical="center" wrapText="1"/>
    </xf>
    <xf numFmtId="3" fontId="7" fillId="50" borderId="156" xfId="0" applyNumberFormat="1" applyFont="1" applyFill="1" applyBorder="1" applyAlignment="1">
      <alignment horizontal="center" vertical="center" wrapText="1"/>
    </xf>
    <xf numFmtId="3" fontId="7" fillId="0" borderId="163" xfId="0" applyNumberFormat="1" applyFont="1" applyFill="1" applyBorder="1" applyAlignment="1">
      <alignment vertical="center" wrapText="1"/>
    </xf>
    <xf numFmtId="3" fontId="7" fillId="0" borderId="164" xfId="0" applyNumberFormat="1" applyFont="1" applyFill="1" applyBorder="1" applyAlignment="1">
      <alignment vertical="center" wrapText="1"/>
    </xf>
    <xf numFmtId="49" fontId="1" fillId="0" borderId="156" xfId="0" applyNumberFormat="1" applyFont="1" applyFill="1" applyBorder="1" applyAlignment="1">
      <alignment horizontal="center" vertical="center"/>
    </xf>
    <xf numFmtId="49" fontId="1" fillId="0" borderId="156" xfId="0" applyNumberFormat="1" applyFont="1" applyFill="1" applyBorder="1" applyAlignment="1">
      <alignment horizontal="left" vertical="center"/>
    </xf>
    <xf numFmtId="173" fontId="9" fillId="0" borderId="156" xfId="10" applyNumberFormat="1" applyFont="1" applyFill="1" applyBorder="1" applyAlignment="1">
      <alignment vertical="center"/>
    </xf>
    <xf numFmtId="164" fontId="9" fillId="0" borderId="156" xfId="10" applyFont="1" applyFill="1" applyBorder="1" applyAlignment="1">
      <alignment vertical="center" wrapText="1"/>
    </xf>
    <xf numFmtId="3" fontId="7" fillId="50" borderId="156" xfId="0" applyNumberFormat="1" applyFont="1" applyFill="1" applyBorder="1" applyAlignment="1">
      <alignment horizontal="center" vertical="center"/>
    </xf>
    <xf numFmtId="3" fontId="5" fillId="0" borderId="0" xfId="0" applyNumberFormat="1" applyFont="1" applyFill="1" applyBorder="1" applyAlignment="1">
      <alignment vertical="center"/>
    </xf>
    <xf numFmtId="173" fontId="9" fillId="0" borderId="156" xfId="10" applyNumberFormat="1" applyFont="1" applyFill="1" applyBorder="1" applyAlignment="1">
      <alignment horizontal="right" vertical="center"/>
    </xf>
    <xf numFmtId="3" fontId="7" fillId="13" borderId="0" xfId="0" applyNumberFormat="1" applyFont="1" applyFill="1" applyBorder="1" applyAlignment="1">
      <alignment horizontal="center" vertical="center" wrapText="1"/>
    </xf>
    <xf numFmtId="3" fontId="9" fillId="48" borderId="19" xfId="0" applyNumberFormat="1" applyFont="1" applyFill="1" applyBorder="1" applyAlignment="1">
      <alignment horizontal="center" vertical="center"/>
    </xf>
    <xf numFmtId="3" fontId="9" fillId="48" borderId="80" xfId="0" applyNumberFormat="1" applyFont="1" applyFill="1" applyBorder="1" applyAlignment="1">
      <alignment horizontal="center" vertical="center"/>
    </xf>
    <xf numFmtId="3" fontId="9" fillId="48" borderId="37" xfId="0" applyNumberFormat="1" applyFont="1" applyFill="1" applyBorder="1" applyAlignment="1">
      <alignment horizontal="center" vertical="center"/>
    </xf>
    <xf numFmtId="173" fontId="9" fillId="48" borderId="19" xfId="10" applyNumberFormat="1" applyFont="1" applyFill="1" applyBorder="1" applyAlignment="1">
      <alignment horizontal="center" vertical="center"/>
    </xf>
    <xf numFmtId="173" fontId="9" fillId="48" borderId="80" xfId="10" applyNumberFormat="1" applyFont="1" applyFill="1" applyBorder="1" applyAlignment="1">
      <alignment horizontal="center" vertical="center"/>
    </xf>
    <xf numFmtId="173" fontId="9" fillId="48" borderId="37" xfId="10" applyNumberFormat="1" applyFont="1" applyFill="1" applyBorder="1" applyAlignment="1">
      <alignment horizontal="center" vertical="center"/>
    </xf>
    <xf numFmtId="173" fontId="9" fillId="0" borderId="41" xfId="10" applyNumberFormat="1" applyFont="1" applyFill="1" applyBorder="1" applyAlignment="1">
      <alignment horizontal="center" vertical="center"/>
    </xf>
    <xf numFmtId="173" fontId="9" fillId="0" borderId="42" xfId="10" applyNumberFormat="1" applyFont="1" applyFill="1" applyBorder="1" applyAlignment="1">
      <alignment horizontal="center" vertical="center"/>
    </xf>
    <xf numFmtId="173" fontId="9" fillId="0" borderId="43" xfId="10" applyNumberFormat="1" applyFont="1" applyFill="1" applyBorder="1" applyAlignment="1">
      <alignment horizontal="center" vertical="center"/>
    </xf>
    <xf numFmtId="173" fontId="9" fillId="0" borderId="108" xfId="10" applyNumberFormat="1" applyFont="1" applyFill="1" applyBorder="1" applyAlignment="1">
      <alignment horizontal="center" vertical="center"/>
    </xf>
    <xf numFmtId="173" fontId="9" fillId="0" borderId="100" xfId="10" applyNumberFormat="1" applyFont="1" applyFill="1" applyBorder="1" applyAlignment="1">
      <alignment horizontal="center" vertical="center"/>
    </xf>
    <xf numFmtId="173" fontId="9" fillId="0" borderId="114" xfId="10" applyNumberFormat="1" applyFont="1" applyFill="1" applyBorder="1" applyAlignment="1">
      <alignment horizontal="center" vertical="center"/>
    </xf>
    <xf numFmtId="173" fontId="9" fillId="0" borderId="115" xfId="10" applyNumberFormat="1" applyFont="1" applyFill="1" applyBorder="1" applyAlignment="1">
      <alignment horizontal="center" vertical="center"/>
    </xf>
    <xf numFmtId="173" fontId="9" fillId="48" borderId="41" xfId="10" applyNumberFormat="1" applyFont="1" applyFill="1" applyBorder="1" applyAlignment="1">
      <alignment horizontal="center" vertical="center"/>
    </xf>
    <xf numFmtId="173" fontId="9" fillId="48" borderId="42" xfId="10" applyNumberFormat="1" applyFont="1" applyFill="1" applyBorder="1" applyAlignment="1">
      <alignment horizontal="center" vertical="center"/>
    </xf>
    <xf numFmtId="173" fontId="9" fillId="48" borderId="43" xfId="10" applyNumberFormat="1" applyFont="1" applyFill="1" applyBorder="1" applyAlignment="1">
      <alignment horizontal="center" vertical="center"/>
    </xf>
    <xf numFmtId="3" fontId="9" fillId="0" borderId="19" xfId="0" applyNumberFormat="1" applyFont="1" applyFill="1" applyBorder="1" applyAlignment="1">
      <alignment horizontal="center" vertical="center" wrapText="1"/>
    </xf>
    <xf numFmtId="3" fontId="9" fillId="0" borderId="37" xfId="0" applyNumberFormat="1" applyFont="1" applyFill="1" applyBorder="1" applyAlignment="1">
      <alignment horizontal="center" vertical="center" wrapText="1"/>
    </xf>
    <xf numFmtId="173" fontId="9" fillId="0" borderId="19" xfId="10" applyNumberFormat="1" applyFont="1" applyFill="1" applyBorder="1" applyAlignment="1">
      <alignment horizontal="center" vertical="center"/>
    </xf>
    <xf numFmtId="173" fontId="9" fillId="0" borderId="80" xfId="10" applyNumberFormat="1" applyFont="1" applyFill="1" applyBorder="1" applyAlignment="1">
      <alignment horizontal="center" vertical="center"/>
    </xf>
    <xf numFmtId="173" fontId="9" fillId="0" borderId="37" xfId="10" applyNumberFormat="1" applyFont="1" applyFill="1" applyBorder="1" applyAlignment="1">
      <alignment horizontal="center" vertical="center"/>
    </xf>
    <xf numFmtId="173" fontId="9" fillId="0" borderId="156" xfId="10" applyNumberFormat="1" applyFont="1" applyFill="1" applyBorder="1" applyAlignment="1">
      <alignment horizontal="center" vertical="center" wrapText="1"/>
    </xf>
    <xf numFmtId="3" fontId="9" fillId="0" borderId="23" xfId="0" applyNumberFormat="1" applyFont="1" applyFill="1" applyBorder="1" applyAlignment="1">
      <alignment horizontal="center" vertical="center"/>
    </xf>
    <xf numFmtId="166" fontId="7" fillId="4" borderId="156" xfId="0" applyNumberFormat="1" applyFont="1" applyFill="1" applyBorder="1" applyAlignment="1">
      <alignment horizontal="left" vertical="center" wrapText="1"/>
    </xf>
    <xf numFmtId="166" fontId="7" fillId="4" borderId="0" xfId="0" applyNumberFormat="1" applyFont="1" applyFill="1" applyBorder="1" applyAlignment="1">
      <alignment horizontal="center" vertical="center" wrapText="1"/>
    </xf>
    <xf numFmtId="0" fontId="7" fillId="5" borderId="156" xfId="0" applyFont="1" applyFill="1" applyBorder="1" applyAlignment="1">
      <alignment horizontal="left"/>
    </xf>
    <xf numFmtId="0" fontId="7" fillId="5" borderId="0" xfId="0" applyFont="1" applyFill="1" applyBorder="1" applyAlignment="1">
      <alignment horizontal="center"/>
    </xf>
    <xf numFmtId="166" fontId="7" fillId="0" borderId="156" xfId="0" applyNumberFormat="1" applyFont="1" applyFill="1" applyBorder="1" applyAlignment="1">
      <alignment horizontal="justify" vertical="center" wrapText="1"/>
    </xf>
    <xf numFmtId="166" fontId="9" fillId="0" borderId="156" xfId="0" applyNumberFormat="1" applyFont="1" applyFill="1" applyBorder="1" applyAlignment="1">
      <alignment horizontal="left" vertical="center" wrapText="1"/>
    </xf>
    <xf numFmtId="0" fontId="9" fillId="0" borderId="156" xfId="0" applyNumberFormat="1" applyFont="1" applyFill="1" applyBorder="1" applyAlignment="1">
      <alignment horizontal="center" vertical="center" wrapText="1"/>
    </xf>
    <xf numFmtId="3" fontId="9" fillId="0" borderId="80" xfId="0" applyNumberFormat="1" applyFont="1" applyFill="1" applyBorder="1" applyAlignment="1">
      <alignment horizontal="center" vertical="center" wrapText="1"/>
    </xf>
    <xf numFmtId="166" fontId="7" fillId="5" borderId="156" xfId="0" applyNumberFormat="1" applyFont="1" applyFill="1" applyBorder="1" applyAlignment="1">
      <alignment horizontal="left" vertical="center" wrapText="1"/>
    </xf>
    <xf numFmtId="166" fontId="7" fillId="19" borderId="27" xfId="0" applyNumberFormat="1" applyFont="1" applyFill="1" applyBorder="1" applyAlignment="1">
      <alignment horizontal="center" vertical="center" textRotation="90" wrapText="1"/>
    </xf>
    <xf numFmtId="166" fontId="7" fillId="19" borderId="54" xfId="0" applyNumberFormat="1" applyFont="1" applyFill="1" applyBorder="1" applyAlignment="1">
      <alignment horizontal="center" vertical="center" textRotation="90" wrapText="1"/>
    </xf>
    <xf numFmtId="166" fontId="7" fillId="19" borderId="55" xfId="0" applyNumberFormat="1" applyFont="1" applyFill="1" applyBorder="1" applyAlignment="1">
      <alignment horizontal="center" vertical="center" textRotation="90" wrapText="1"/>
    </xf>
    <xf numFmtId="166" fontId="7" fillId="16" borderId="141" xfId="0" applyNumberFormat="1" applyFont="1" applyFill="1" applyBorder="1" applyAlignment="1">
      <alignment horizontal="center" vertical="center" textRotation="90" wrapText="1"/>
    </xf>
    <xf numFmtId="166" fontId="7" fillId="16" borderId="0" xfId="0" applyNumberFormat="1" applyFont="1" applyFill="1" applyBorder="1" applyAlignment="1">
      <alignment horizontal="center" vertical="center" textRotation="90" wrapText="1"/>
    </xf>
    <xf numFmtId="3" fontId="9" fillId="0" borderId="67" xfId="0" applyNumberFormat="1" applyFont="1" applyFill="1" applyBorder="1" applyAlignment="1">
      <alignment horizontal="center" vertical="center" wrapText="1"/>
    </xf>
    <xf numFmtId="3" fontId="9" fillId="0" borderId="0" xfId="0" applyNumberFormat="1" applyFont="1" applyFill="1" applyBorder="1" applyAlignment="1">
      <alignment horizontal="center" vertical="center" wrapText="1"/>
    </xf>
    <xf numFmtId="3" fontId="9" fillId="0" borderId="134" xfId="0" applyNumberFormat="1" applyFont="1" applyFill="1" applyBorder="1" applyAlignment="1">
      <alignment horizontal="center" vertical="center" wrapText="1"/>
    </xf>
    <xf numFmtId="3" fontId="7" fillId="0" borderId="157" xfId="0" applyNumberFormat="1" applyFont="1" applyFill="1" applyBorder="1" applyAlignment="1">
      <alignment horizontal="center" vertical="center" wrapText="1"/>
    </xf>
    <xf numFmtId="3" fontId="7" fillId="0" borderId="93" xfId="0" applyNumberFormat="1" applyFont="1" applyFill="1" applyBorder="1" applyAlignment="1">
      <alignment horizontal="center" vertical="center" wrapText="1"/>
    </xf>
    <xf numFmtId="3" fontId="7" fillId="0" borderId="158" xfId="0" applyNumberFormat="1" applyFont="1" applyFill="1" applyBorder="1" applyAlignment="1">
      <alignment horizontal="center" vertical="center" wrapText="1"/>
    </xf>
    <xf numFmtId="3" fontId="7" fillId="0" borderId="113" xfId="0" applyNumberFormat="1" applyFont="1" applyFill="1" applyBorder="1" applyAlignment="1">
      <alignment horizontal="center" vertical="center" wrapText="1"/>
    </xf>
    <xf numFmtId="3" fontId="7" fillId="0" borderId="159" xfId="0" applyNumberFormat="1" applyFont="1" applyFill="1" applyBorder="1" applyAlignment="1">
      <alignment horizontal="center" vertical="center" wrapText="1"/>
    </xf>
    <xf numFmtId="3" fontId="7" fillId="2" borderId="156" xfId="0" applyNumberFormat="1" applyFont="1" applyFill="1" applyBorder="1" applyAlignment="1">
      <alignment horizontal="center" vertical="center" wrapText="1"/>
    </xf>
    <xf numFmtId="3" fontId="9" fillId="0" borderId="119" xfId="0" applyNumberFormat="1" applyFont="1" applyFill="1" applyBorder="1" applyAlignment="1">
      <alignment horizontal="center" vertical="center"/>
    </xf>
    <xf numFmtId="3" fontId="9" fillId="0" borderId="120" xfId="0" applyNumberFormat="1" applyFont="1" applyFill="1" applyBorder="1" applyAlignment="1">
      <alignment horizontal="center" vertical="center"/>
    </xf>
    <xf numFmtId="3" fontId="9" fillId="2" borderId="120" xfId="0" applyNumberFormat="1" applyFont="1" applyFill="1" applyBorder="1" applyAlignment="1">
      <alignment horizontal="center" vertical="center" wrapText="1"/>
    </xf>
    <xf numFmtId="3" fontId="9" fillId="0" borderId="91" xfId="0" applyNumberFormat="1" applyFont="1" applyFill="1" applyBorder="1" applyAlignment="1">
      <alignment horizontal="center" vertical="center" wrapText="1"/>
    </xf>
    <xf numFmtId="4" fontId="9" fillId="2" borderId="38" xfId="0" applyNumberFormat="1" applyFont="1" applyFill="1" applyBorder="1" applyAlignment="1">
      <alignment horizontal="center" vertical="center" wrapText="1"/>
    </xf>
    <xf numFmtId="4" fontId="9" fillId="2" borderId="52" xfId="0" applyNumberFormat="1" applyFont="1" applyFill="1" applyBorder="1" applyAlignment="1">
      <alignment horizontal="center" vertical="center" wrapText="1"/>
    </xf>
    <xf numFmtId="4" fontId="9" fillId="2" borderId="53" xfId="0" applyNumberFormat="1" applyFont="1" applyFill="1" applyBorder="1" applyAlignment="1">
      <alignment horizontal="center" vertical="center" wrapText="1"/>
    </xf>
    <xf numFmtId="0" fontId="12" fillId="0" borderId="39" xfId="0" applyFont="1" applyFill="1" applyBorder="1" applyAlignment="1">
      <alignment horizontal="left" vertical="center" wrapText="1"/>
    </xf>
    <xf numFmtId="166" fontId="9" fillId="0" borderId="39" xfId="0" applyNumberFormat="1" applyFont="1" applyFill="1" applyBorder="1" applyAlignment="1">
      <alignment horizontal="left" vertical="center" wrapText="1"/>
    </xf>
    <xf numFmtId="0" fontId="9" fillId="0" borderId="39" xfId="0" applyFont="1" applyFill="1" applyBorder="1" applyAlignment="1">
      <alignment horizontal="justify" vertical="center"/>
    </xf>
    <xf numFmtId="9" fontId="9" fillId="0" borderId="63" xfId="9" applyFont="1" applyFill="1" applyBorder="1" applyAlignment="1">
      <alignment horizontal="center" vertical="center"/>
    </xf>
    <xf numFmtId="9" fontId="9" fillId="0" borderId="64" xfId="9" applyFont="1" applyFill="1" applyBorder="1" applyAlignment="1">
      <alignment horizontal="center" vertical="center"/>
    </xf>
    <xf numFmtId="9" fontId="9" fillId="0" borderId="65" xfId="9" applyFont="1" applyFill="1" applyBorder="1" applyAlignment="1">
      <alignment horizontal="center" vertical="center"/>
    </xf>
    <xf numFmtId="3" fontId="9" fillId="0" borderId="42" xfId="0" applyNumberFormat="1" applyFont="1" applyFill="1" applyBorder="1" applyAlignment="1">
      <alignment horizontal="center" vertical="center" wrapText="1"/>
    </xf>
    <xf numFmtId="3" fontId="9" fillId="0" borderId="43" xfId="0" applyNumberFormat="1" applyFont="1" applyFill="1" applyBorder="1" applyAlignment="1">
      <alignment horizontal="center" vertical="center" wrapText="1"/>
    </xf>
    <xf numFmtId="3" fontId="9" fillId="0" borderId="121" xfId="0" applyNumberFormat="1" applyFont="1" applyFill="1" applyBorder="1" applyAlignment="1">
      <alignment horizontal="center" vertical="center"/>
    </xf>
    <xf numFmtId="3" fontId="9" fillId="0" borderId="127" xfId="0" applyNumberFormat="1" applyFont="1" applyFill="1" applyBorder="1" applyAlignment="1">
      <alignment horizontal="center" vertical="center" wrapText="1"/>
    </xf>
    <xf numFmtId="3" fontId="9" fillId="0" borderId="128" xfId="0" applyNumberFormat="1" applyFont="1" applyFill="1" applyBorder="1" applyAlignment="1">
      <alignment horizontal="center" vertical="center" wrapText="1"/>
    </xf>
    <xf numFmtId="3" fontId="9" fillId="0" borderId="66" xfId="0" applyNumberFormat="1" applyFont="1" applyFill="1" applyBorder="1" applyAlignment="1">
      <alignment horizontal="center" vertical="center" textRotation="90" wrapText="1"/>
    </xf>
    <xf numFmtId="3" fontId="9" fillId="0" borderId="116" xfId="0" applyNumberFormat="1" applyFont="1" applyFill="1" applyBorder="1" applyAlignment="1">
      <alignment horizontal="center" vertical="center" textRotation="90" wrapText="1"/>
    </xf>
    <xf numFmtId="3" fontId="9" fillId="0" borderId="142" xfId="0" applyNumberFormat="1" applyFont="1" applyFill="1" applyBorder="1" applyAlignment="1">
      <alignment horizontal="center" vertical="center" textRotation="90" wrapText="1"/>
    </xf>
    <xf numFmtId="173" fontId="9" fillId="0" borderId="133" xfId="10" applyNumberFormat="1" applyFont="1" applyFill="1" applyBorder="1" applyAlignment="1">
      <alignment horizontal="center" vertical="center"/>
    </xf>
    <xf numFmtId="166" fontId="9" fillId="0" borderId="41" xfId="1" applyNumberFormat="1" applyFont="1" applyFill="1" applyBorder="1" applyAlignment="1">
      <alignment horizontal="center" vertical="center" textRotation="90" wrapText="1"/>
    </xf>
    <xf numFmtId="166" fontId="9" fillId="0" borderId="42" xfId="1" applyNumberFormat="1" applyFont="1" applyFill="1" applyBorder="1" applyAlignment="1">
      <alignment horizontal="center" vertical="center" textRotation="90" wrapText="1"/>
    </xf>
    <xf numFmtId="166" fontId="9" fillId="0" borderId="133" xfId="1" applyNumberFormat="1" applyFont="1" applyFill="1" applyBorder="1" applyAlignment="1">
      <alignment horizontal="center" vertical="center" textRotation="90" wrapText="1"/>
    </xf>
    <xf numFmtId="9" fontId="9" fillId="0" borderId="41" xfId="9" applyFont="1" applyFill="1" applyBorder="1" applyAlignment="1">
      <alignment horizontal="center" vertical="center" wrapText="1"/>
    </xf>
    <xf numFmtId="9" fontId="9" fillId="0" borderId="42" xfId="9" applyFont="1" applyFill="1" applyBorder="1" applyAlignment="1">
      <alignment horizontal="center" vertical="center" wrapText="1"/>
    </xf>
    <xf numFmtId="166" fontId="9" fillId="0" borderId="43" xfId="1" applyNumberFormat="1" applyFont="1" applyFill="1" applyBorder="1" applyAlignment="1">
      <alignment horizontal="center" vertical="center" textRotation="90" wrapText="1"/>
    </xf>
    <xf numFmtId="9" fontId="9" fillId="0" borderId="43" xfId="9" applyFont="1" applyFill="1" applyBorder="1" applyAlignment="1">
      <alignment horizontal="center" vertical="center" wrapText="1"/>
    </xf>
    <xf numFmtId="3" fontId="9" fillId="0" borderId="19" xfId="0" applyNumberFormat="1" applyFont="1" applyFill="1" applyBorder="1" applyAlignment="1">
      <alignment horizontal="center" vertical="center"/>
    </xf>
    <xf numFmtId="3" fontId="9" fillId="0" borderId="80" xfId="0" applyNumberFormat="1" applyFont="1" applyFill="1" applyBorder="1" applyAlignment="1">
      <alignment horizontal="center" vertical="center"/>
    </xf>
    <xf numFmtId="3" fontId="9" fillId="0" borderId="37" xfId="0" applyNumberFormat="1" applyFont="1" applyFill="1" applyBorder="1" applyAlignment="1">
      <alignment horizontal="center" vertical="center"/>
    </xf>
    <xf numFmtId="173" fontId="9" fillId="0" borderId="23" xfId="10" applyNumberFormat="1" applyFont="1" applyFill="1" applyBorder="1" applyAlignment="1">
      <alignment horizontal="center" vertical="center"/>
    </xf>
    <xf numFmtId="173" fontId="9" fillId="0" borderId="130" xfId="10" applyNumberFormat="1" applyFont="1" applyFill="1" applyBorder="1" applyAlignment="1">
      <alignment horizontal="center" vertical="center"/>
    </xf>
    <xf numFmtId="3" fontId="9" fillId="0" borderId="41" xfId="0" applyNumberFormat="1" applyFont="1" applyFill="1" applyBorder="1" applyAlignment="1">
      <alignment horizontal="center" vertical="center"/>
    </xf>
    <xf numFmtId="3" fontId="9" fillId="0" borderId="43" xfId="0" applyNumberFormat="1" applyFont="1" applyFill="1" applyBorder="1" applyAlignment="1">
      <alignment horizontal="center" vertical="center"/>
    </xf>
    <xf numFmtId="3" fontId="9" fillId="0" borderId="123" xfId="0" applyNumberFormat="1" applyFont="1" applyFill="1" applyBorder="1" applyAlignment="1">
      <alignment horizontal="center" vertical="center"/>
    </xf>
    <xf numFmtId="3" fontId="9" fillId="0" borderId="124" xfId="0" applyNumberFormat="1" applyFont="1" applyFill="1" applyBorder="1" applyAlignment="1">
      <alignment horizontal="center" vertical="center"/>
    </xf>
    <xf numFmtId="173" fontId="9" fillId="0" borderId="38" xfId="10" applyNumberFormat="1" applyFont="1" applyFill="1" applyBorder="1" applyAlignment="1">
      <alignment horizontal="center" vertical="center"/>
    </xf>
    <xf numFmtId="173" fontId="9" fillId="0" borderId="52" xfId="10" applyNumberFormat="1" applyFont="1" applyFill="1" applyBorder="1" applyAlignment="1">
      <alignment horizontal="center" vertical="center"/>
    </xf>
    <xf numFmtId="173" fontId="9" fillId="0" borderId="53" xfId="10" applyNumberFormat="1" applyFont="1" applyFill="1" applyBorder="1" applyAlignment="1">
      <alignment horizontal="center" vertical="center"/>
    </xf>
    <xf numFmtId="173" fontId="9" fillId="48" borderId="38" xfId="10" applyNumberFormat="1" applyFont="1" applyFill="1" applyBorder="1" applyAlignment="1">
      <alignment horizontal="center" vertical="center"/>
    </xf>
    <xf numFmtId="173" fontId="9" fillId="48" borderId="52" xfId="10" applyNumberFormat="1" applyFont="1" applyFill="1" applyBorder="1" applyAlignment="1">
      <alignment horizontal="center" vertical="center"/>
    </xf>
    <xf numFmtId="173" fontId="9" fillId="48" borderId="53" xfId="10" applyNumberFormat="1" applyFont="1" applyFill="1" applyBorder="1" applyAlignment="1">
      <alignment horizontal="center" vertical="center"/>
    </xf>
    <xf numFmtId="173" fontId="19" fillId="0" borderId="38" xfId="10" applyNumberFormat="1" applyFont="1" applyFill="1" applyBorder="1" applyAlignment="1">
      <alignment horizontal="center" vertical="center"/>
    </xf>
    <xf numFmtId="173" fontId="19" fillId="0" borderId="52" xfId="10" applyNumberFormat="1" applyFont="1" applyFill="1" applyBorder="1" applyAlignment="1">
      <alignment horizontal="center" vertical="center"/>
    </xf>
    <xf numFmtId="173" fontId="19" fillId="0" borderId="53" xfId="10" applyNumberFormat="1" applyFont="1" applyFill="1" applyBorder="1" applyAlignment="1">
      <alignment horizontal="center" vertical="center"/>
    </xf>
    <xf numFmtId="173" fontId="9" fillId="48" borderId="40" xfId="10" applyNumberFormat="1" applyFont="1" applyFill="1" applyBorder="1" applyAlignment="1">
      <alignment horizontal="center" vertical="center"/>
    </xf>
    <xf numFmtId="173" fontId="9" fillId="48" borderId="90" xfId="10" applyNumberFormat="1" applyFont="1" applyFill="1" applyBorder="1" applyAlignment="1">
      <alignment horizontal="center" vertical="center"/>
    </xf>
    <xf numFmtId="173" fontId="9" fillId="0" borderId="40" xfId="10" applyNumberFormat="1" applyFont="1" applyFill="1" applyBorder="1" applyAlignment="1">
      <alignment horizontal="center" vertical="center"/>
    </xf>
    <xf numFmtId="173" fontId="9" fillId="0" borderId="90" xfId="10" applyNumberFormat="1" applyFont="1" applyFill="1" applyBorder="1" applyAlignment="1">
      <alignment horizontal="center" vertical="center"/>
    </xf>
    <xf numFmtId="173" fontId="9" fillId="0" borderId="91" xfId="10" applyNumberFormat="1" applyFont="1" applyFill="1" applyBorder="1" applyAlignment="1">
      <alignment horizontal="center" vertical="center"/>
    </xf>
    <xf numFmtId="173" fontId="9" fillId="0" borderId="39" xfId="10" applyNumberFormat="1" applyFont="1" applyFill="1" applyBorder="1" applyAlignment="1">
      <alignment horizontal="right" vertical="center"/>
    </xf>
    <xf numFmtId="173" fontId="9" fillId="48" borderId="91" xfId="10" applyNumberFormat="1" applyFont="1" applyFill="1" applyBorder="1" applyAlignment="1">
      <alignment horizontal="center" vertical="center"/>
    </xf>
    <xf numFmtId="174" fontId="9" fillId="0" borderId="40" xfId="10" applyNumberFormat="1" applyFont="1" applyFill="1" applyBorder="1" applyAlignment="1">
      <alignment horizontal="center" vertical="center"/>
    </xf>
    <xf numFmtId="174" fontId="9" fillId="0" borderId="90" xfId="10" applyNumberFormat="1" applyFont="1" applyFill="1" applyBorder="1" applyAlignment="1">
      <alignment horizontal="center" vertical="center"/>
    </xf>
    <xf numFmtId="3" fontId="9" fillId="0" borderId="111" xfId="0" applyNumberFormat="1" applyFont="1" applyFill="1" applyBorder="1" applyAlignment="1">
      <alignment horizontal="center" vertical="center"/>
    </xf>
    <xf numFmtId="3" fontId="9" fillId="0" borderId="105" xfId="0" applyNumberFormat="1" applyFont="1" applyFill="1" applyBorder="1" applyAlignment="1">
      <alignment horizontal="center" vertical="center"/>
    </xf>
    <xf numFmtId="3" fontId="9" fillId="0" borderId="112" xfId="0" applyNumberFormat="1" applyFont="1" applyFill="1" applyBorder="1" applyAlignment="1">
      <alignment horizontal="center" vertical="center"/>
    </xf>
    <xf numFmtId="173" fontId="9" fillId="0" borderId="103" xfId="10" applyNumberFormat="1" applyFont="1" applyFill="1" applyBorder="1" applyAlignment="1">
      <alignment horizontal="center" vertical="center"/>
    </xf>
    <xf numFmtId="173" fontId="9" fillId="0" borderId="33" xfId="10" applyNumberFormat="1" applyFont="1" applyFill="1" applyBorder="1" applyAlignment="1">
      <alignment horizontal="center" vertical="center"/>
    </xf>
    <xf numFmtId="173" fontId="9" fillId="0" borderId="81" xfId="10" applyNumberFormat="1" applyFont="1" applyFill="1" applyBorder="1" applyAlignment="1">
      <alignment horizontal="center" vertical="center"/>
    </xf>
    <xf numFmtId="173" fontId="9" fillId="0" borderId="83" xfId="10" applyNumberFormat="1" applyFont="1" applyFill="1" applyBorder="1" applyAlignment="1">
      <alignment horizontal="center" vertical="center"/>
    </xf>
    <xf numFmtId="173" fontId="9" fillId="0" borderId="27" xfId="10" applyNumberFormat="1" applyFont="1" applyFill="1" applyBorder="1" applyAlignment="1">
      <alignment horizontal="center" vertical="center"/>
    </xf>
    <xf numFmtId="173" fontId="9" fillId="0" borderId="55" xfId="10" applyNumberFormat="1" applyFont="1" applyFill="1" applyBorder="1" applyAlignment="1">
      <alignment horizontal="center" vertical="center"/>
    </xf>
    <xf numFmtId="3" fontId="9" fillId="0" borderId="49" xfId="0" applyNumberFormat="1" applyFont="1" applyFill="1" applyBorder="1" applyAlignment="1">
      <alignment horizontal="center" vertical="center" wrapText="1"/>
    </xf>
    <xf numFmtId="3" fontId="9" fillId="0" borderId="85" xfId="0" applyNumberFormat="1" applyFont="1" applyFill="1" applyBorder="1" applyAlignment="1">
      <alignment horizontal="center" vertical="center" wrapText="1"/>
    </xf>
    <xf numFmtId="3" fontId="9" fillId="0" borderId="49" xfId="0" applyNumberFormat="1" applyFont="1" applyFill="1" applyBorder="1" applyAlignment="1">
      <alignment horizontal="center" vertical="center"/>
    </xf>
    <xf numFmtId="3" fontId="9" fillId="0" borderId="85" xfId="0" applyNumberFormat="1" applyFont="1" applyFill="1" applyBorder="1" applyAlignment="1">
      <alignment horizontal="center" vertical="center"/>
    </xf>
    <xf numFmtId="173" fontId="9" fillId="0" borderId="49" xfId="10" applyNumberFormat="1" applyFont="1" applyFill="1" applyBorder="1" applyAlignment="1">
      <alignment horizontal="center" vertical="center"/>
    </xf>
    <xf numFmtId="173" fontId="9" fillId="0" borderId="85" xfId="10" applyNumberFormat="1" applyFont="1" applyFill="1" applyBorder="1" applyAlignment="1">
      <alignment horizontal="center" vertical="center"/>
    </xf>
    <xf numFmtId="173" fontId="9" fillId="48" borderId="49" xfId="10" applyNumberFormat="1" applyFont="1" applyFill="1" applyBorder="1" applyAlignment="1">
      <alignment horizontal="center" vertical="center"/>
    </xf>
    <xf numFmtId="173" fontId="9" fillId="48" borderId="85" xfId="10" applyNumberFormat="1" applyFont="1" applyFill="1" applyBorder="1" applyAlignment="1">
      <alignment horizontal="center" vertical="center"/>
    </xf>
    <xf numFmtId="9" fontId="9" fillId="0" borderId="87" xfId="9" applyFont="1" applyFill="1" applyBorder="1" applyAlignment="1">
      <alignment horizontal="center" vertical="center" wrapText="1"/>
    </xf>
    <xf numFmtId="9" fontId="9" fillId="0" borderId="89" xfId="9" applyFont="1" applyFill="1" applyBorder="1" applyAlignment="1">
      <alignment horizontal="center" vertical="center" wrapText="1"/>
    </xf>
    <xf numFmtId="9" fontId="9" fillId="0" borderId="88" xfId="9" applyFont="1" applyFill="1" applyBorder="1" applyAlignment="1">
      <alignment horizontal="center" vertical="center" wrapText="1"/>
    </xf>
    <xf numFmtId="9" fontId="9" fillId="0" borderId="87" xfId="9" applyFont="1" applyFill="1" applyBorder="1" applyAlignment="1">
      <alignment horizontal="center" vertical="center"/>
    </xf>
    <xf numFmtId="9" fontId="9" fillId="0" borderId="89" xfId="9" applyFont="1" applyFill="1" applyBorder="1" applyAlignment="1">
      <alignment horizontal="center" vertical="center"/>
    </xf>
    <xf numFmtId="9" fontId="9" fillId="0" borderId="88" xfId="9" applyFont="1" applyFill="1" applyBorder="1" applyAlignment="1">
      <alignment horizontal="center" vertical="center"/>
    </xf>
    <xf numFmtId="173" fontId="9" fillId="0" borderId="87" xfId="10" applyNumberFormat="1" applyFont="1" applyFill="1" applyBorder="1" applyAlignment="1">
      <alignment horizontal="center" vertical="center"/>
    </xf>
    <xf numFmtId="173" fontId="9" fillId="0" borderId="89" xfId="10" applyNumberFormat="1" applyFont="1" applyFill="1" applyBorder="1" applyAlignment="1">
      <alignment horizontal="center" vertical="center"/>
    </xf>
    <xf numFmtId="173" fontId="9" fillId="0" borderId="88" xfId="10" applyNumberFormat="1" applyFont="1" applyFill="1" applyBorder="1" applyAlignment="1">
      <alignment horizontal="center" vertical="center"/>
    </xf>
    <xf numFmtId="173" fontId="9" fillId="48" borderId="87" xfId="10" applyNumberFormat="1" applyFont="1" applyFill="1" applyBorder="1" applyAlignment="1">
      <alignment horizontal="center" vertical="center"/>
    </xf>
    <xf numFmtId="173" fontId="9" fillId="48" borderId="89" xfId="10" applyNumberFormat="1" applyFont="1" applyFill="1" applyBorder="1" applyAlignment="1">
      <alignment horizontal="center" vertical="center"/>
    </xf>
    <xf numFmtId="173" fontId="9" fillId="48" borderId="88" xfId="10" applyNumberFormat="1" applyFont="1" applyFill="1" applyBorder="1" applyAlignment="1">
      <alignment horizontal="center" vertical="center"/>
    </xf>
    <xf numFmtId="3" fontId="9" fillId="0" borderId="27" xfId="0" applyNumberFormat="1" applyFont="1" applyFill="1" applyBorder="1" applyAlignment="1">
      <alignment horizontal="center" vertical="center"/>
    </xf>
    <xf numFmtId="3" fontId="9" fillId="0" borderId="54" xfId="0" applyNumberFormat="1" applyFont="1" applyFill="1" applyBorder="1" applyAlignment="1">
      <alignment horizontal="center" vertical="center"/>
    </xf>
    <xf numFmtId="3" fontId="9" fillId="0" borderId="56" xfId="0" applyNumberFormat="1" applyFont="1" applyFill="1" applyBorder="1" applyAlignment="1">
      <alignment horizontal="center" vertical="center"/>
    </xf>
    <xf numFmtId="173" fontId="9" fillId="0" borderId="54" xfId="10" applyNumberFormat="1" applyFont="1" applyFill="1" applyBorder="1" applyAlignment="1">
      <alignment horizontal="center" vertical="center"/>
    </xf>
    <xf numFmtId="3" fontId="9" fillId="0" borderId="33" xfId="0" applyNumberFormat="1" applyFont="1" applyFill="1" applyBorder="1" applyAlignment="1">
      <alignment horizontal="center" vertical="center" wrapText="1"/>
    </xf>
    <xf numFmtId="3" fontId="9" fillId="0" borderId="81" xfId="0" applyNumberFormat="1" applyFont="1" applyFill="1" applyBorder="1" applyAlignment="1">
      <alignment horizontal="center" vertical="center" wrapText="1"/>
    </xf>
    <xf numFmtId="3" fontId="9" fillId="0" borderId="83" xfId="0" applyNumberFormat="1" applyFont="1" applyFill="1" applyBorder="1" applyAlignment="1">
      <alignment horizontal="center" vertical="center" wrapText="1"/>
    </xf>
    <xf numFmtId="173" fontId="9" fillId="48" borderId="33" xfId="10" applyNumberFormat="1" applyFont="1" applyFill="1" applyBorder="1" applyAlignment="1">
      <alignment horizontal="center" vertical="center"/>
    </xf>
    <xf numFmtId="173" fontId="9" fillId="48" borderId="81" xfId="10" applyNumberFormat="1" applyFont="1" applyFill="1" applyBorder="1" applyAlignment="1">
      <alignment horizontal="center" vertical="center"/>
    </xf>
    <xf numFmtId="173" fontId="9" fillId="48" borderId="83" xfId="10" applyNumberFormat="1" applyFont="1" applyFill="1" applyBorder="1" applyAlignment="1">
      <alignment horizontal="center" vertical="center"/>
    </xf>
    <xf numFmtId="3" fontId="9" fillId="0" borderId="82" xfId="0" applyNumberFormat="1" applyFont="1" applyFill="1" applyBorder="1" applyAlignment="1">
      <alignment horizontal="center" vertical="center" wrapText="1"/>
    </xf>
    <xf numFmtId="3" fontId="9" fillId="0" borderId="33" xfId="0" applyNumberFormat="1" applyFont="1" applyFill="1" applyBorder="1" applyAlignment="1">
      <alignment horizontal="center" vertical="center"/>
    </xf>
    <xf numFmtId="3" fontId="9" fillId="0" borderId="81" xfId="0" applyNumberFormat="1" applyFont="1" applyFill="1" applyBorder="1" applyAlignment="1">
      <alignment horizontal="center" vertical="center"/>
    </xf>
    <xf numFmtId="3" fontId="9" fillId="0" borderId="82" xfId="0" applyNumberFormat="1" applyFont="1" applyFill="1" applyBorder="1" applyAlignment="1">
      <alignment horizontal="center" vertical="center"/>
    </xf>
    <xf numFmtId="173" fontId="9" fillId="0" borderId="82" xfId="10" applyNumberFormat="1" applyFont="1" applyFill="1" applyBorder="1" applyAlignment="1">
      <alignment horizontal="center" vertical="center"/>
    </xf>
    <xf numFmtId="173" fontId="9" fillId="48" borderId="27" xfId="10" applyNumberFormat="1" applyFont="1" applyFill="1" applyBorder="1" applyAlignment="1">
      <alignment horizontal="center" vertical="center"/>
    </xf>
    <xf numFmtId="173" fontId="9" fillId="48" borderId="55" xfId="10" applyNumberFormat="1" applyFont="1" applyFill="1" applyBorder="1" applyAlignment="1">
      <alignment horizontal="center" vertical="center"/>
    </xf>
    <xf numFmtId="173" fontId="9" fillId="0" borderId="56" xfId="10" applyNumberFormat="1" applyFont="1" applyFill="1" applyBorder="1" applyAlignment="1">
      <alignment horizontal="center" vertical="center"/>
    </xf>
    <xf numFmtId="173" fontId="9" fillId="48" borderId="54" xfId="10" applyNumberFormat="1" applyFont="1" applyFill="1" applyBorder="1" applyAlignment="1">
      <alignment horizontal="center" vertical="center"/>
    </xf>
    <xf numFmtId="173" fontId="9" fillId="48" borderId="56" xfId="10" applyNumberFormat="1" applyFont="1" applyFill="1" applyBorder="1" applyAlignment="1">
      <alignment horizontal="center" vertical="center"/>
    </xf>
    <xf numFmtId="173" fontId="9" fillId="48" borderId="82" xfId="10" applyNumberFormat="1" applyFont="1" applyFill="1" applyBorder="1" applyAlignment="1">
      <alignment horizontal="center" vertical="center"/>
    </xf>
    <xf numFmtId="173" fontId="19" fillId="0" borderId="33" xfId="10" applyNumberFormat="1" applyFont="1" applyFill="1" applyBorder="1" applyAlignment="1">
      <alignment horizontal="center" vertical="center" wrapText="1"/>
    </xf>
    <xf numFmtId="173" fontId="19" fillId="0" borderId="81" xfId="10" applyNumberFormat="1" applyFont="1" applyFill="1" applyBorder="1" applyAlignment="1">
      <alignment horizontal="center" vertical="center" wrapText="1"/>
    </xf>
    <xf numFmtId="173" fontId="19" fillId="0" borderId="82" xfId="10" applyNumberFormat="1" applyFont="1" applyFill="1" applyBorder="1" applyAlignment="1">
      <alignment horizontal="center" vertical="center" wrapText="1"/>
    </xf>
    <xf numFmtId="3" fontId="9" fillId="0" borderId="55" xfId="0" applyNumberFormat="1" applyFont="1" applyFill="1" applyBorder="1" applyAlignment="1">
      <alignment horizontal="center" vertical="center"/>
    </xf>
    <xf numFmtId="3" fontId="9" fillId="0" borderId="23" xfId="0" applyNumberFormat="1" applyFont="1" applyFill="1" applyBorder="1" applyAlignment="1">
      <alignment horizontal="center" vertical="center" wrapText="1"/>
    </xf>
    <xf numFmtId="3" fontId="9" fillId="0" borderId="130" xfId="0" applyNumberFormat="1" applyFont="1" applyFill="1" applyBorder="1" applyAlignment="1">
      <alignment horizontal="center" vertical="center" wrapText="1"/>
    </xf>
    <xf numFmtId="3" fontId="9" fillId="0" borderId="27" xfId="0" applyNumberFormat="1" applyFont="1" applyFill="1" applyBorder="1" applyAlignment="1">
      <alignment horizontal="center" vertical="center" wrapText="1"/>
    </xf>
    <xf numFmtId="3" fontId="9" fillId="0" borderId="54" xfId="0" applyNumberFormat="1" applyFont="1" applyFill="1" applyBorder="1" applyAlignment="1">
      <alignment horizontal="center" vertical="center" wrapText="1"/>
    </xf>
    <xf numFmtId="3" fontId="9" fillId="0" borderId="55" xfId="0" applyNumberFormat="1" applyFont="1" applyFill="1" applyBorder="1" applyAlignment="1">
      <alignment horizontal="center" vertical="center" wrapText="1"/>
    </xf>
    <xf numFmtId="173" fontId="9" fillId="0" borderId="101" xfId="10" applyNumberFormat="1" applyFont="1" applyFill="1" applyBorder="1" applyAlignment="1">
      <alignment horizontal="center" vertical="center"/>
    </xf>
    <xf numFmtId="173" fontId="9" fillId="0" borderId="99" xfId="10" applyNumberFormat="1" applyFont="1" applyFill="1" applyBorder="1" applyAlignment="1">
      <alignment horizontal="center" vertical="center"/>
    </xf>
    <xf numFmtId="173" fontId="9" fillId="0" borderId="102" xfId="10" applyNumberFormat="1" applyFont="1" applyFill="1" applyBorder="1" applyAlignment="1">
      <alignment horizontal="center" vertical="center"/>
    </xf>
    <xf numFmtId="166" fontId="9" fillId="0" borderId="38" xfId="1" applyNumberFormat="1" applyFont="1" applyFill="1" applyBorder="1" applyAlignment="1">
      <alignment horizontal="center" vertical="center" textRotation="90" wrapText="1"/>
    </xf>
    <xf numFmtId="166" fontId="9" fillId="0" borderId="53" xfId="1" applyNumberFormat="1" applyFont="1" applyFill="1" applyBorder="1" applyAlignment="1">
      <alignment horizontal="center" vertical="center" textRotation="90" wrapText="1"/>
    </xf>
    <xf numFmtId="173" fontId="9" fillId="0" borderId="39" xfId="10" applyNumberFormat="1" applyFont="1" applyFill="1" applyBorder="1" applyAlignment="1">
      <alignment horizontal="center" vertical="center"/>
    </xf>
    <xf numFmtId="166" fontId="9" fillId="0" borderId="39" xfId="1" applyNumberFormat="1" applyFont="1" applyFill="1" applyBorder="1" applyAlignment="1">
      <alignment horizontal="center" vertical="center" wrapText="1"/>
    </xf>
    <xf numFmtId="173" fontId="9" fillId="0" borderId="38" xfId="10" applyNumberFormat="1" applyFont="1" applyFill="1" applyBorder="1" applyAlignment="1">
      <alignment horizontal="right" vertical="center"/>
    </xf>
    <xf numFmtId="173" fontId="9" fillId="0" borderId="52" xfId="10" applyNumberFormat="1" applyFont="1" applyFill="1" applyBorder="1" applyAlignment="1">
      <alignment horizontal="right" vertical="center"/>
    </xf>
    <xf numFmtId="173" fontId="9" fillId="0" borderId="53" xfId="10" applyNumberFormat="1" applyFont="1" applyFill="1" applyBorder="1" applyAlignment="1">
      <alignment horizontal="right" vertical="center"/>
    </xf>
    <xf numFmtId="173" fontId="9" fillId="2" borderId="38" xfId="10" applyNumberFormat="1" applyFont="1" applyFill="1" applyBorder="1" applyAlignment="1">
      <alignment horizontal="center" vertical="center"/>
    </xf>
    <xf numFmtId="173" fontId="9" fillId="2" borderId="52" xfId="10" applyNumberFormat="1" applyFont="1" applyFill="1" applyBorder="1" applyAlignment="1">
      <alignment horizontal="center" vertical="center"/>
    </xf>
    <xf numFmtId="3" fontId="9" fillId="0" borderId="38" xfId="0" applyNumberFormat="1" applyFont="1" applyFill="1" applyBorder="1" applyAlignment="1">
      <alignment horizontal="center" vertical="center"/>
    </xf>
    <xf numFmtId="3" fontId="9" fillId="0" borderId="52" xfId="0" applyNumberFormat="1" applyFont="1" applyFill="1" applyBorder="1" applyAlignment="1">
      <alignment horizontal="center" vertical="center"/>
    </xf>
    <xf numFmtId="3" fontId="9" fillId="0" borderId="53" xfId="0" applyNumberFormat="1" applyFont="1" applyFill="1" applyBorder="1" applyAlignment="1">
      <alignment horizontal="center" vertical="center"/>
    </xf>
    <xf numFmtId="173" fontId="9" fillId="0" borderId="38" xfId="10" applyNumberFormat="1" applyFont="1" applyFill="1" applyBorder="1" applyAlignment="1">
      <alignment horizontal="center" vertical="center" wrapText="1"/>
    </xf>
    <xf numFmtId="173" fontId="9" fillId="0" borderId="52" xfId="10" applyNumberFormat="1" applyFont="1" applyFill="1" applyBorder="1" applyAlignment="1">
      <alignment horizontal="center" vertical="center" wrapText="1"/>
    </xf>
    <xf numFmtId="166" fontId="9" fillId="0" borderId="52" xfId="1" applyNumberFormat="1" applyFont="1" applyFill="1" applyBorder="1" applyAlignment="1">
      <alignment horizontal="center" vertical="center" textRotation="90" wrapText="1"/>
    </xf>
    <xf numFmtId="166" fontId="9" fillId="0" borderId="36" xfId="1" applyNumberFormat="1" applyFont="1" applyFill="1" applyBorder="1" applyAlignment="1">
      <alignment horizontal="center" vertical="center" wrapText="1"/>
    </xf>
    <xf numFmtId="4" fontId="9" fillId="2" borderId="38" xfId="0" applyNumberFormat="1" applyFont="1" applyFill="1" applyBorder="1" applyAlignment="1">
      <alignment horizontal="center" vertical="center" textRotation="90" wrapText="1"/>
    </xf>
    <xf numFmtId="4" fontId="9" fillId="2" borderId="52" xfId="0" applyNumberFormat="1" applyFont="1" applyFill="1" applyBorder="1" applyAlignment="1">
      <alignment horizontal="center" vertical="center" textRotation="90" wrapText="1"/>
    </xf>
    <xf numFmtId="4" fontId="9" fillId="2" borderId="53" xfId="0" applyNumberFormat="1" applyFont="1" applyFill="1" applyBorder="1" applyAlignment="1">
      <alignment horizontal="center" vertical="center" textRotation="90" wrapText="1"/>
    </xf>
    <xf numFmtId="173" fontId="19" fillId="0" borderId="38" xfId="10" applyNumberFormat="1" applyFont="1" applyFill="1" applyBorder="1" applyAlignment="1">
      <alignment horizontal="center" vertical="center" wrapText="1"/>
    </xf>
    <xf numFmtId="173" fontId="19" fillId="0" borderId="52" xfId="10" applyNumberFormat="1" applyFont="1" applyFill="1" applyBorder="1" applyAlignment="1">
      <alignment horizontal="center" vertical="center" wrapText="1"/>
    </xf>
    <xf numFmtId="173" fontId="19" fillId="0" borderId="53" xfId="10" applyNumberFormat="1" applyFont="1" applyFill="1" applyBorder="1" applyAlignment="1">
      <alignment horizontal="center" vertical="center" wrapText="1"/>
    </xf>
    <xf numFmtId="173" fontId="9" fillId="0" borderId="17" xfId="10" applyNumberFormat="1" applyFont="1" applyFill="1" applyBorder="1" applyAlignment="1">
      <alignment horizontal="center" vertical="center"/>
    </xf>
    <xf numFmtId="173" fontId="9" fillId="0" borderId="46" xfId="10" applyNumberFormat="1" applyFont="1" applyFill="1" applyBorder="1" applyAlignment="1">
      <alignment horizontal="center" vertical="center"/>
    </xf>
    <xf numFmtId="3" fontId="7" fillId="13" borderId="113" xfId="0" applyNumberFormat="1" applyFont="1" applyFill="1" applyBorder="1" applyAlignment="1">
      <alignment horizontal="center" vertical="center" wrapText="1"/>
    </xf>
    <xf numFmtId="166" fontId="9" fillId="0" borderId="149" xfId="1" applyNumberFormat="1" applyFont="1" applyFill="1" applyBorder="1" applyAlignment="1">
      <alignment horizontal="center" vertical="center" textRotation="90" wrapText="1"/>
    </xf>
    <xf numFmtId="166" fontId="9" fillId="0" borderId="0" xfId="1" applyNumberFormat="1" applyFont="1" applyFill="1" applyBorder="1" applyAlignment="1">
      <alignment horizontal="center" vertical="center" textRotation="90" wrapText="1"/>
    </xf>
    <xf numFmtId="166" fontId="9" fillId="0" borderId="72" xfId="1" applyNumberFormat="1" applyFont="1" applyFill="1" applyBorder="1" applyAlignment="1">
      <alignment horizontal="center" vertical="center" textRotation="90" wrapText="1"/>
    </xf>
    <xf numFmtId="173" fontId="9" fillId="0" borderId="45" xfId="10" applyNumberFormat="1" applyFont="1" applyFill="1" applyBorder="1" applyAlignment="1">
      <alignment horizontal="center" vertical="center"/>
    </xf>
    <xf numFmtId="173" fontId="9" fillId="0" borderId="6" xfId="10" applyNumberFormat="1" applyFont="1" applyFill="1" applyBorder="1" applyAlignment="1">
      <alignment horizontal="center" vertical="center"/>
    </xf>
    <xf numFmtId="3" fontId="9" fillId="0" borderId="17" xfId="0" applyNumberFormat="1" applyFont="1" applyFill="1" applyBorder="1" applyAlignment="1">
      <alignment horizontal="center" vertical="center"/>
    </xf>
    <xf numFmtId="3" fontId="9" fillId="0" borderId="46" xfId="0" applyNumberFormat="1" applyFont="1" applyFill="1" applyBorder="1" applyAlignment="1">
      <alignment horizontal="center" vertical="center"/>
    </xf>
    <xf numFmtId="0" fontId="23" fillId="0" borderId="15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56" xfId="0" applyFont="1" applyFill="1" applyBorder="1" applyAlignment="1">
      <alignment horizontal="center" vertical="center" wrapText="1"/>
    </xf>
    <xf numFmtId="3" fontId="7" fillId="0" borderId="0" xfId="0" applyNumberFormat="1" applyFont="1" applyFill="1" applyBorder="1" applyAlignment="1">
      <alignment horizontal="center" vertical="center"/>
    </xf>
    <xf numFmtId="166" fontId="7" fillId="50" borderId="156" xfId="1" applyNumberFormat="1" applyFont="1" applyFill="1" applyBorder="1" applyAlignment="1">
      <alignment horizontal="center" vertical="center" textRotation="90" wrapText="1"/>
    </xf>
    <xf numFmtId="166" fontId="7" fillId="0" borderId="0" xfId="1" applyNumberFormat="1" applyFont="1" applyFill="1" applyBorder="1" applyAlignment="1">
      <alignment horizontal="center" vertical="center" textRotation="90" wrapText="1"/>
    </xf>
    <xf numFmtId="166" fontId="9" fillId="0" borderId="49" xfId="1" applyNumberFormat="1" applyFont="1" applyFill="1" applyBorder="1" applyAlignment="1">
      <alignment horizontal="center" vertical="center" textRotation="90" wrapText="1"/>
    </xf>
    <xf numFmtId="166" fontId="9" fillId="0" borderId="85" xfId="1" applyNumberFormat="1" applyFont="1" applyFill="1" applyBorder="1" applyAlignment="1">
      <alignment horizontal="center" vertical="center" textRotation="90" wrapText="1"/>
    </xf>
    <xf numFmtId="166" fontId="9" fillId="0" borderId="86" xfId="1" applyNumberFormat="1" applyFont="1" applyFill="1" applyBorder="1" applyAlignment="1">
      <alignment horizontal="center" vertical="center" textRotation="90" wrapText="1"/>
    </xf>
    <xf numFmtId="166" fontId="9" fillId="0" borderId="25" xfId="1" applyNumberFormat="1" applyFont="1" applyFill="1" applyBorder="1" applyAlignment="1">
      <alignment horizontal="center" vertical="center" wrapText="1"/>
    </xf>
    <xf numFmtId="166" fontId="9" fillId="0" borderId="27" xfId="1" applyNumberFormat="1" applyFont="1" applyFill="1" applyBorder="1" applyAlignment="1">
      <alignment horizontal="center" textRotation="90" wrapText="1"/>
    </xf>
    <xf numFmtId="166" fontId="9" fillId="0" borderId="54" xfId="1" applyNumberFormat="1" applyFont="1" applyFill="1" applyBorder="1" applyAlignment="1">
      <alignment horizontal="center" textRotation="90" wrapText="1"/>
    </xf>
    <xf numFmtId="166" fontId="9" fillId="0" borderId="55" xfId="1" applyNumberFormat="1" applyFont="1" applyFill="1" applyBorder="1" applyAlignment="1">
      <alignment horizontal="center" textRotation="90" wrapText="1"/>
    </xf>
    <xf numFmtId="166" fontId="9" fillId="0" borderId="27" xfId="1" applyNumberFormat="1" applyFont="1" applyFill="1" applyBorder="1" applyAlignment="1">
      <alignment horizontal="center" vertical="center" textRotation="90" wrapText="1"/>
    </xf>
    <xf numFmtId="166" fontId="9" fillId="0" borderId="54" xfId="1" applyNumberFormat="1" applyFont="1" applyFill="1" applyBorder="1" applyAlignment="1">
      <alignment horizontal="center" vertical="center" textRotation="90" wrapText="1"/>
    </xf>
    <xf numFmtId="166" fontId="9" fillId="0" borderId="56" xfId="1" applyNumberFormat="1" applyFont="1" applyFill="1" applyBorder="1" applyAlignment="1">
      <alignment horizontal="center" vertical="center" textRotation="90" wrapText="1"/>
    </xf>
    <xf numFmtId="166" fontId="9" fillId="0" borderId="87" xfId="1" applyNumberFormat="1" applyFont="1" applyFill="1" applyBorder="1" applyAlignment="1">
      <alignment horizontal="center" vertical="center" textRotation="90" wrapText="1"/>
    </xf>
    <xf numFmtId="166" fontId="9" fillId="0" borderId="89" xfId="1" applyNumberFormat="1" applyFont="1" applyFill="1" applyBorder="1" applyAlignment="1">
      <alignment horizontal="center" vertical="center" textRotation="90" wrapText="1"/>
    </xf>
    <xf numFmtId="166" fontId="9" fillId="0" borderId="88" xfId="1" applyNumberFormat="1" applyFont="1" applyFill="1" applyBorder="1" applyAlignment="1">
      <alignment horizontal="center" vertical="center" textRotation="90" wrapText="1"/>
    </xf>
    <xf numFmtId="166" fontId="9" fillId="0" borderId="75" xfId="1" applyNumberFormat="1" applyFont="1" applyFill="1" applyBorder="1" applyAlignment="1">
      <alignment horizontal="center" vertical="center" textRotation="90" wrapText="1"/>
    </xf>
    <xf numFmtId="166" fontId="9" fillId="0" borderId="135" xfId="1" applyNumberFormat="1" applyFont="1" applyFill="1" applyBorder="1" applyAlignment="1">
      <alignment horizontal="center" vertical="center" textRotation="90" wrapText="1"/>
    </xf>
    <xf numFmtId="166" fontId="9" fillId="0" borderId="74" xfId="1" applyNumberFormat="1" applyFont="1" applyFill="1" applyBorder="1" applyAlignment="1">
      <alignment horizontal="center" vertical="center" textRotation="90" wrapText="1"/>
    </xf>
    <xf numFmtId="166" fontId="9" fillId="0" borderId="33" xfId="1" applyNumberFormat="1" applyFont="1" applyFill="1" applyBorder="1" applyAlignment="1">
      <alignment horizontal="center" vertical="center" textRotation="90" wrapText="1"/>
    </xf>
    <xf numFmtId="166" fontId="9" fillId="0" borderId="81" xfId="1" applyNumberFormat="1" applyFont="1" applyFill="1" applyBorder="1" applyAlignment="1">
      <alignment horizontal="center" vertical="center" textRotation="90" wrapText="1"/>
    </xf>
    <xf numFmtId="166" fontId="9" fillId="0" borderId="82" xfId="1" applyNumberFormat="1" applyFont="1" applyFill="1" applyBorder="1" applyAlignment="1">
      <alignment horizontal="center" vertical="center" textRotation="90" wrapText="1"/>
    </xf>
    <xf numFmtId="166" fontId="9" fillId="0" borderId="55" xfId="1" applyNumberFormat="1" applyFont="1" applyFill="1" applyBorder="1" applyAlignment="1">
      <alignment horizontal="center" vertical="center" textRotation="90" wrapText="1"/>
    </xf>
    <xf numFmtId="166" fontId="9" fillId="0" borderId="32" xfId="1" applyNumberFormat="1" applyFont="1" applyFill="1" applyBorder="1" applyAlignment="1">
      <alignment horizontal="center" vertical="center" wrapText="1"/>
    </xf>
    <xf numFmtId="166" fontId="9" fillId="0" borderId="35" xfId="1" applyNumberFormat="1" applyFont="1" applyFill="1" applyBorder="1" applyAlignment="1">
      <alignment horizontal="center" vertical="center" textRotation="90" wrapText="1"/>
    </xf>
    <xf numFmtId="166" fontId="9" fillId="0" borderId="84" xfId="1" applyNumberFormat="1" applyFont="1" applyFill="1" applyBorder="1" applyAlignment="1">
      <alignment horizontal="center" vertical="center" textRotation="90" wrapText="1"/>
    </xf>
    <xf numFmtId="166" fontId="9" fillId="0" borderId="136" xfId="1" applyNumberFormat="1" applyFont="1" applyFill="1" applyBorder="1" applyAlignment="1">
      <alignment horizontal="center" vertical="center" textRotation="90" wrapText="1"/>
    </xf>
    <xf numFmtId="166" fontId="9" fillId="0" borderId="83" xfId="1" applyNumberFormat="1" applyFont="1" applyFill="1" applyBorder="1" applyAlignment="1">
      <alignment horizontal="center" vertical="center" textRotation="90" wrapText="1"/>
    </xf>
    <xf numFmtId="4" fontId="9" fillId="2" borderId="38" xfId="0" applyNumberFormat="1" applyFont="1" applyFill="1" applyBorder="1" applyAlignment="1">
      <alignment horizontal="center" vertical="center"/>
    </xf>
    <xf numFmtId="4" fontId="9" fillId="2" borderId="52" xfId="0" applyNumberFormat="1" applyFont="1" applyFill="1" applyBorder="1" applyAlignment="1">
      <alignment horizontal="center" vertical="center"/>
    </xf>
    <xf numFmtId="0" fontId="11" fillId="0" borderId="3" xfId="0" applyFont="1" applyFill="1" applyBorder="1" applyAlignment="1">
      <alignment horizontal="center" vertical="center"/>
    </xf>
    <xf numFmtId="9" fontId="6" fillId="0" borderId="93" xfId="9" applyFont="1" applyFill="1" applyBorder="1" applyAlignment="1">
      <alignment horizontal="center" vertical="center" wrapText="1"/>
    </xf>
    <xf numFmtId="173" fontId="9" fillId="49" borderId="17" xfId="10" applyNumberFormat="1" applyFont="1" applyFill="1" applyBorder="1" applyAlignment="1">
      <alignment horizontal="center" vertical="center"/>
    </xf>
    <xf numFmtId="173" fontId="9" fillId="49" borderId="46" xfId="10" applyNumberFormat="1" applyFont="1" applyFill="1" applyBorder="1" applyAlignment="1">
      <alignment horizontal="center" vertical="center"/>
    </xf>
    <xf numFmtId="3" fontId="7" fillId="0" borderId="94" xfId="0" applyNumberFormat="1" applyFont="1" applyFill="1" applyBorder="1" applyAlignment="1">
      <alignment horizontal="center" vertical="center" wrapText="1"/>
    </xf>
    <xf numFmtId="3" fontId="7" fillId="0" borderId="10" xfId="0" applyNumberFormat="1" applyFont="1" applyFill="1" applyBorder="1" applyAlignment="1">
      <alignment horizontal="center" vertical="center" wrapText="1"/>
    </xf>
    <xf numFmtId="3" fontId="7" fillId="0" borderId="118" xfId="0" applyNumberFormat="1" applyFont="1" applyFill="1" applyBorder="1" applyAlignment="1">
      <alignment horizontal="center" vertical="center" wrapText="1"/>
    </xf>
    <xf numFmtId="166" fontId="9" fillId="0" borderId="40" xfId="1" applyNumberFormat="1" applyFont="1" applyFill="1" applyBorder="1" applyAlignment="1">
      <alignment horizontal="center" vertical="center" textRotation="90" wrapText="1"/>
    </xf>
    <xf numFmtId="166" fontId="9" fillId="0" borderId="91" xfId="1" applyNumberFormat="1" applyFont="1" applyFill="1" applyBorder="1" applyAlignment="1">
      <alignment horizontal="center" vertical="center" textRotation="90" wrapText="1"/>
    </xf>
    <xf numFmtId="166" fontId="9" fillId="0" borderId="90" xfId="1" applyNumberFormat="1" applyFont="1" applyFill="1" applyBorder="1" applyAlignment="1">
      <alignment horizontal="center" vertical="center" textRotation="90" wrapText="1"/>
    </xf>
    <xf numFmtId="3" fontId="9" fillId="0" borderId="38" xfId="0" applyNumberFormat="1" applyFont="1" applyFill="1" applyBorder="1" applyAlignment="1">
      <alignment horizontal="center" vertical="center" wrapText="1"/>
    </xf>
    <xf numFmtId="3" fontId="9" fillId="0" borderId="52" xfId="0" applyNumberFormat="1" applyFont="1" applyFill="1" applyBorder="1" applyAlignment="1">
      <alignment horizontal="center" vertical="center" wrapText="1"/>
    </xf>
    <xf numFmtId="3" fontId="9" fillId="0" borderId="53" xfId="0" applyNumberFormat="1" applyFont="1" applyFill="1" applyBorder="1" applyAlignment="1">
      <alignment horizontal="center" vertical="center" wrapText="1"/>
    </xf>
    <xf numFmtId="3" fontId="1" fillId="0" borderId="38" xfId="0" applyNumberFormat="1" applyFont="1" applyFill="1" applyBorder="1" applyAlignment="1">
      <alignment horizontal="center" vertical="center" wrapText="1"/>
    </xf>
    <xf numFmtId="3" fontId="1" fillId="0" borderId="53" xfId="0" applyNumberFormat="1" applyFont="1" applyFill="1" applyBorder="1" applyAlignment="1">
      <alignment horizontal="center" vertical="center" wrapText="1"/>
    </xf>
    <xf numFmtId="166" fontId="9" fillId="0" borderId="19" xfId="1" applyNumberFormat="1" applyFont="1" applyFill="1" applyBorder="1" applyAlignment="1">
      <alignment horizontal="center" vertical="center" textRotation="90" wrapText="1"/>
    </xf>
    <xf numFmtId="166" fontId="9" fillId="0" borderId="80" xfId="1" applyNumberFormat="1" applyFont="1" applyFill="1" applyBorder="1" applyAlignment="1">
      <alignment horizontal="center" vertical="center" textRotation="90" wrapText="1"/>
    </xf>
    <xf numFmtId="166" fontId="9" fillId="0" borderId="23" xfId="1" applyNumberFormat="1" applyFont="1" applyFill="1" applyBorder="1" applyAlignment="1">
      <alignment horizontal="center" vertical="center" wrapText="1"/>
    </xf>
    <xf numFmtId="166" fontId="9" fillId="0" borderId="8" xfId="1" applyNumberFormat="1" applyFont="1" applyFill="1" applyBorder="1" applyAlignment="1">
      <alignment horizontal="center" vertical="center" wrapText="1"/>
    </xf>
    <xf numFmtId="166" fontId="9" fillId="0" borderId="39" xfId="1" applyNumberFormat="1" applyFont="1" applyFill="1" applyBorder="1" applyAlignment="1">
      <alignment horizontal="center" vertical="center" textRotation="90" wrapText="1"/>
    </xf>
    <xf numFmtId="166" fontId="9" fillId="0" borderId="37" xfId="1" applyNumberFormat="1" applyFont="1" applyFill="1" applyBorder="1" applyAlignment="1">
      <alignment horizontal="center" vertical="center" textRotation="90" wrapText="1"/>
    </xf>
    <xf numFmtId="166" fontId="7" fillId="0" borderId="41" xfId="1" applyNumberFormat="1" applyFont="1" applyFill="1" applyBorder="1" applyAlignment="1">
      <alignment horizontal="center" vertical="center" textRotation="90" wrapText="1"/>
    </xf>
    <xf numFmtId="166" fontId="7" fillId="0" borderId="42" xfId="1" applyNumberFormat="1" applyFont="1" applyFill="1" applyBorder="1" applyAlignment="1">
      <alignment horizontal="center" vertical="center" textRotation="90" wrapText="1"/>
    </xf>
    <xf numFmtId="166" fontId="7" fillId="0" borderId="43" xfId="1" applyNumberFormat="1" applyFont="1" applyFill="1" applyBorder="1" applyAlignment="1">
      <alignment horizontal="center" vertical="center" textRotation="90" wrapText="1"/>
    </xf>
    <xf numFmtId="166" fontId="1" fillId="0" borderId="156" xfId="1" applyNumberFormat="1" applyFont="1" applyFill="1" applyBorder="1" applyAlignment="1">
      <alignment horizontal="center" vertical="center" textRotation="90" wrapText="1"/>
    </xf>
    <xf numFmtId="166" fontId="1" fillId="0" borderId="0" xfId="1" applyNumberFormat="1" applyFont="1" applyFill="1" applyBorder="1" applyAlignment="1">
      <alignment horizontal="center" vertical="center" textRotation="90" wrapText="1"/>
    </xf>
    <xf numFmtId="173" fontId="19" fillId="8" borderId="67" xfId="10" applyNumberFormat="1" applyFont="1" applyFill="1" applyBorder="1" applyAlignment="1">
      <alignment horizontal="center" vertical="center" wrapText="1"/>
    </xf>
    <xf numFmtId="173" fontId="19" fillId="8" borderId="0" xfId="10" applyNumberFormat="1" applyFont="1" applyFill="1" applyBorder="1" applyAlignment="1">
      <alignment horizontal="center" vertical="center" wrapText="1"/>
    </xf>
    <xf numFmtId="173" fontId="19" fillId="8" borderId="70" xfId="10" applyNumberFormat="1" applyFont="1" applyFill="1" applyBorder="1" applyAlignment="1">
      <alignment horizontal="center" vertical="center" wrapText="1"/>
    </xf>
    <xf numFmtId="173" fontId="9" fillId="2" borderId="53" xfId="10" applyNumberFormat="1" applyFont="1" applyFill="1" applyBorder="1" applyAlignment="1">
      <alignment horizontal="center" vertical="center"/>
    </xf>
    <xf numFmtId="166" fontId="9" fillId="2" borderId="39" xfId="0" applyNumberFormat="1" applyFont="1" applyFill="1" applyBorder="1" applyAlignment="1">
      <alignment horizontal="left" vertical="center" wrapText="1"/>
    </xf>
    <xf numFmtId="0" fontId="12" fillId="0" borderId="39" xfId="0" applyFont="1" applyFill="1" applyBorder="1" applyAlignment="1">
      <alignment horizontal="center" vertical="center" wrapText="1"/>
    </xf>
    <xf numFmtId="166" fontId="7" fillId="37" borderId="38" xfId="0" applyNumberFormat="1" applyFont="1" applyFill="1" applyBorder="1" applyAlignment="1">
      <alignment horizontal="center" vertical="center" textRotation="90" wrapText="1"/>
    </xf>
    <xf numFmtId="166" fontId="7" fillId="37" borderId="52" xfId="0" applyNumberFormat="1" applyFont="1" applyFill="1" applyBorder="1" applyAlignment="1">
      <alignment horizontal="center" vertical="center" textRotation="90" wrapText="1"/>
    </xf>
    <xf numFmtId="166" fontId="7" fillId="37" borderId="53" xfId="0" applyNumberFormat="1" applyFont="1" applyFill="1" applyBorder="1" applyAlignment="1">
      <alignment horizontal="center" vertical="center" textRotation="90" wrapText="1"/>
    </xf>
    <xf numFmtId="166" fontId="7" fillId="38" borderId="38" xfId="0" applyNumberFormat="1" applyFont="1" applyFill="1" applyBorder="1" applyAlignment="1">
      <alignment horizontal="center" vertical="center" textRotation="90" wrapText="1"/>
    </xf>
    <xf numFmtId="166" fontId="7" fillId="38" borderId="52" xfId="0" applyNumberFormat="1" applyFont="1" applyFill="1" applyBorder="1" applyAlignment="1">
      <alignment horizontal="center" vertical="center" textRotation="90" wrapText="1"/>
    </xf>
    <xf numFmtId="166" fontId="7" fillId="38" borderId="53" xfId="0" applyNumberFormat="1" applyFont="1" applyFill="1" applyBorder="1" applyAlignment="1">
      <alignment horizontal="center" vertical="center" textRotation="90" wrapText="1"/>
    </xf>
    <xf numFmtId="166" fontId="7" fillId="32" borderId="40" xfId="0" applyNumberFormat="1" applyFont="1" applyFill="1" applyBorder="1" applyAlignment="1">
      <alignment horizontal="center" vertical="center" textRotation="90" wrapText="1"/>
    </xf>
    <xf numFmtId="166" fontId="7" fillId="32" borderId="91" xfId="0" applyNumberFormat="1" applyFont="1" applyFill="1" applyBorder="1" applyAlignment="1">
      <alignment horizontal="center" vertical="center" textRotation="90" wrapText="1"/>
    </xf>
    <xf numFmtId="166" fontId="7" fillId="32" borderId="90" xfId="0" applyNumberFormat="1" applyFont="1" applyFill="1" applyBorder="1" applyAlignment="1">
      <alignment horizontal="center" vertical="center" textRotation="90" wrapText="1"/>
    </xf>
    <xf numFmtId="0" fontId="9" fillId="0" borderId="39" xfId="0" applyNumberFormat="1" applyFont="1" applyFill="1" applyBorder="1" applyAlignment="1">
      <alignment horizontal="left" vertical="center" wrapText="1"/>
    </xf>
    <xf numFmtId="9" fontId="9" fillId="0" borderId="57" xfId="9" applyFont="1" applyFill="1" applyBorder="1" applyAlignment="1">
      <alignment horizontal="center" vertical="center"/>
    </xf>
    <xf numFmtId="9" fontId="9" fillId="0" borderId="58" xfId="9" applyFont="1" applyFill="1" applyBorder="1" applyAlignment="1">
      <alignment horizontal="center" vertical="center"/>
    </xf>
    <xf numFmtId="9" fontId="9" fillId="0" borderId="59" xfId="9" applyFont="1" applyFill="1" applyBorder="1" applyAlignment="1">
      <alignment horizontal="center" vertical="center"/>
    </xf>
    <xf numFmtId="9" fontId="9" fillId="0" borderId="60" xfId="9" applyFont="1" applyFill="1" applyBorder="1" applyAlignment="1">
      <alignment horizontal="center" vertical="center"/>
    </xf>
    <xf numFmtId="9" fontId="9" fillId="0" borderId="61" xfId="9" applyFont="1" applyFill="1" applyBorder="1" applyAlignment="1">
      <alignment horizontal="center" vertical="center"/>
    </xf>
    <xf numFmtId="9" fontId="9" fillId="0" borderId="62" xfId="9" applyFont="1" applyFill="1" applyBorder="1" applyAlignment="1">
      <alignment horizontal="center" vertical="center"/>
    </xf>
    <xf numFmtId="9" fontId="9" fillId="0" borderId="40" xfId="9" applyFont="1" applyFill="1" applyBorder="1" applyAlignment="1">
      <alignment horizontal="center" vertical="center" wrapText="1"/>
    </xf>
    <xf numFmtId="9" fontId="9" fillId="0" borderId="90" xfId="9" applyFont="1" applyFill="1" applyBorder="1" applyAlignment="1">
      <alignment horizontal="center" vertical="center" wrapText="1"/>
    </xf>
    <xf numFmtId="9" fontId="9" fillId="0" borderId="40" xfId="9" applyFont="1" applyFill="1" applyBorder="1" applyAlignment="1">
      <alignment horizontal="center" vertical="center"/>
    </xf>
    <xf numFmtId="9" fontId="9" fillId="0" borderId="90" xfId="9" applyFont="1" applyFill="1" applyBorder="1" applyAlignment="1">
      <alignment horizontal="center" vertical="center"/>
    </xf>
    <xf numFmtId="3" fontId="9" fillId="0" borderId="17" xfId="0" applyNumberFormat="1" applyFont="1" applyFill="1" applyBorder="1" applyAlignment="1">
      <alignment horizontal="center" vertical="center" wrapText="1"/>
    </xf>
    <xf numFmtId="3" fontId="9" fillId="0" borderId="46" xfId="0" applyNumberFormat="1" applyFont="1" applyFill="1" applyBorder="1" applyAlignment="1">
      <alignment horizontal="center" vertical="center" wrapText="1"/>
    </xf>
    <xf numFmtId="9" fontId="9" fillId="0" borderId="41" xfId="9" applyFont="1" applyFill="1" applyBorder="1" applyAlignment="1">
      <alignment horizontal="center" vertical="center"/>
    </xf>
    <xf numFmtId="9" fontId="9" fillId="0" borderId="42" xfId="9" applyFont="1" applyFill="1" applyBorder="1" applyAlignment="1">
      <alignment horizontal="center" vertical="center"/>
    </xf>
    <xf numFmtId="9" fontId="9" fillId="0" borderId="43" xfId="9" applyFont="1" applyFill="1" applyBorder="1" applyAlignment="1">
      <alignment horizontal="center" vertical="center"/>
    </xf>
    <xf numFmtId="3" fontId="9" fillId="0" borderId="40" xfId="0" applyNumberFormat="1" applyFont="1" applyFill="1" applyBorder="1" applyAlignment="1">
      <alignment horizontal="center" vertical="center" wrapText="1"/>
    </xf>
    <xf numFmtId="173" fontId="9" fillId="48" borderId="102" xfId="10" applyNumberFormat="1" applyFont="1" applyFill="1" applyBorder="1" applyAlignment="1">
      <alignment horizontal="center" vertical="center"/>
    </xf>
    <xf numFmtId="173" fontId="9" fillId="48" borderId="101" xfId="10" applyNumberFormat="1" applyFont="1" applyFill="1" applyBorder="1" applyAlignment="1">
      <alignment horizontal="center" vertical="center"/>
    </xf>
    <xf numFmtId="173" fontId="9" fillId="0" borderId="68" xfId="10" applyNumberFormat="1" applyFont="1" applyFill="1" applyBorder="1" applyAlignment="1">
      <alignment horizontal="center" vertical="center"/>
    </xf>
    <xf numFmtId="173" fontId="9" fillId="0" borderId="71" xfId="10" applyNumberFormat="1" applyFont="1" applyFill="1" applyBorder="1" applyAlignment="1">
      <alignment horizontal="center" vertical="center"/>
    </xf>
    <xf numFmtId="173" fontId="9" fillId="48" borderId="100" xfId="10" applyNumberFormat="1" applyFont="1" applyFill="1" applyBorder="1" applyAlignment="1">
      <alignment horizontal="center" vertical="center"/>
    </xf>
    <xf numFmtId="173" fontId="9" fillId="0" borderId="40" xfId="10" applyNumberFormat="1" applyFont="1" applyFill="1" applyBorder="1" applyAlignment="1">
      <alignment horizontal="center" vertical="center" wrapText="1"/>
    </xf>
    <xf numFmtId="173" fontId="9" fillId="0" borderId="90" xfId="10" applyNumberFormat="1" applyFont="1" applyFill="1" applyBorder="1" applyAlignment="1">
      <alignment horizontal="center" vertical="center" wrapText="1"/>
    </xf>
    <xf numFmtId="3" fontId="9" fillId="8" borderId="73" xfId="0" applyNumberFormat="1" applyFont="1" applyFill="1" applyBorder="1" applyAlignment="1">
      <alignment horizontal="center" vertical="center" wrapText="1"/>
    </xf>
    <xf numFmtId="3" fontId="9" fillId="8" borderId="74" xfId="0" applyNumberFormat="1" applyFont="1" applyFill="1" applyBorder="1" applyAlignment="1">
      <alignment horizontal="center" vertical="center" wrapText="1"/>
    </xf>
    <xf numFmtId="3" fontId="9" fillId="0" borderId="75" xfId="0" applyNumberFormat="1" applyFont="1" applyFill="1" applyBorder="1" applyAlignment="1">
      <alignment horizontal="center" vertical="center" wrapText="1"/>
    </xf>
    <xf numFmtId="3" fontId="9" fillId="0" borderId="74" xfId="0" applyNumberFormat="1" applyFont="1" applyFill="1" applyBorder="1" applyAlignment="1">
      <alignment horizontal="center" vertical="center" wrapText="1"/>
    </xf>
    <xf numFmtId="173" fontId="9" fillId="0" borderId="75" xfId="10" applyNumberFormat="1" applyFont="1" applyFill="1" applyBorder="1" applyAlignment="1">
      <alignment horizontal="center" vertical="center"/>
    </xf>
    <xf numFmtId="173" fontId="9" fillId="0" borderId="74" xfId="10" applyNumberFormat="1" applyFont="1" applyFill="1" applyBorder="1" applyAlignment="1">
      <alignment horizontal="center" vertical="center"/>
    </xf>
    <xf numFmtId="173" fontId="9" fillId="0" borderId="27" xfId="10" applyNumberFormat="1" applyFont="1" applyFill="1" applyBorder="1" applyAlignment="1">
      <alignment horizontal="center" vertical="center" wrapText="1"/>
    </xf>
    <xf numFmtId="173" fontId="9" fillId="0" borderId="54" xfId="10" applyNumberFormat="1" applyFont="1" applyFill="1" applyBorder="1" applyAlignment="1">
      <alignment horizontal="center" vertical="center" wrapText="1"/>
    </xf>
    <xf numFmtId="173" fontId="9" fillId="0" borderId="55" xfId="10" applyNumberFormat="1" applyFont="1" applyFill="1" applyBorder="1" applyAlignment="1">
      <alignment horizontal="center" vertical="center" wrapText="1"/>
    </xf>
    <xf numFmtId="3" fontId="9" fillId="0" borderId="56" xfId="0" applyNumberFormat="1" applyFont="1" applyFill="1" applyBorder="1" applyAlignment="1">
      <alignment horizontal="center" vertical="center" wrapText="1"/>
    </xf>
    <xf numFmtId="166" fontId="7" fillId="42" borderId="41" xfId="0" applyNumberFormat="1" applyFont="1" applyFill="1" applyBorder="1" applyAlignment="1">
      <alignment horizontal="center" vertical="center" textRotation="90" wrapText="1"/>
    </xf>
    <xf numFmtId="166" fontId="7" fillId="42" borderId="42" xfId="0" applyNumberFormat="1" applyFont="1" applyFill="1" applyBorder="1" applyAlignment="1">
      <alignment horizontal="center" vertical="center" textRotation="90" wrapText="1"/>
    </xf>
    <xf numFmtId="166" fontId="7" fillId="12" borderId="6" xfId="0" applyNumberFormat="1" applyFont="1" applyFill="1" applyBorder="1" applyAlignment="1">
      <alignment horizontal="center" textRotation="90" wrapText="1"/>
    </xf>
    <xf numFmtId="166" fontId="7" fillId="19" borderId="56" xfId="0" applyNumberFormat="1" applyFont="1" applyFill="1" applyBorder="1" applyAlignment="1">
      <alignment horizontal="center" vertical="center" textRotation="90" wrapText="1"/>
    </xf>
    <xf numFmtId="166" fontId="7" fillId="25" borderId="87" xfId="0" applyNumberFormat="1" applyFont="1" applyFill="1" applyBorder="1" applyAlignment="1">
      <alignment horizontal="center" vertical="center" textRotation="90" wrapText="1"/>
    </xf>
    <xf numFmtId="166" fontId="7" fillId="25" borderId="89" xfId="0" applyNumberFormat="1" applyFont="1" applyFill="1" applyBorder="1" applyAlignment="1">
      <alignment horizontal="center" vertical="center" textRotation="90" wrapText="1"/>
    </xf>
    <xf numFmtId="166" fontId="7" fillId="25" borderId="88" xfId="0" applyNumberFormat="1" applyFont="1" applyFill="1" applyBorder="1" applyAlignment="1">
      <alignment horizontal="center" vertical="center" textRotation="90" wrapText="1"/>
    </xf>
    <xf numFmtId="166" fontId="7" fillId="30" borderId="33" xfId="0" applyNumberFormat="1" applyFont="1" applyFill="1" applyBorder="1" applyAlignment="1">
      <alignment horizontal="center" vertical="center" textRotation="90" wrapText="1"/>
    </xf>
    <xf numFmtId="166" fontId="7" fillId="30" borderId="81" xfId="0" applyNumberFormat="1" applyFont="1" applyFill="1" applyBorder="1" applyAlignment="1">
      <alignment horizontal="center" vertical="center" textRotation="90" wrapText="1"/>
    </xf>
    <xf numFmtId="166" fontId="7" fillId="30" borderId="82" xfId="0" applyNumberFormat="1" applyFont="1" applyFill="1" applyBorder="1" applyAlignment="1">
      <alignment horizontal="center" vertical="center" textRotation="90" wrapText="1"/>
    </xf>
    <xf numFmtId="166" fontId="7" fillId="30" borderId="83" xfId="0" applyNumberFormat="1" applyFont="1" applyFill="1" applyBorder="1" applyAlignment="1">
      <alignment horizontal="center" vertical="center" textRotation="90" wrapText="1"/>
    </xf>
    <xf numFmtId="166" fontId="7" fillId="32" borderId="35" xfId="0" applyNumberFormat="1" applyFont="1" applyFill="1" applyBorder="1" applyAlignment="1">
      <alignment horizontal="center" vertical="center" textRotation="90" wrapText="1"/>
    </xf>
    <xf numFmtId="166" fontId="7" fillId="32" borderId="84" xfId="0" applyNumberFormat="1" applyFont="1" applyFill="1" applyBorder="1" applyAlignment="1">
      <alignment horizontal="center" vertical="center" textRotation="90" wrapText="1"/>
    </xf>
    <xf numFmtId="166" fontId="7" fillId="32" borderId="136" xfId="0" applyNumberFormat="1" applyFont="1" applyFill="1" applyBorder="1" applyAlignment="1">
      <alignment horizontal="center" vertical="center" textRotation="90" wrapText="1"/>
    </xf>
    <xf numFmtId="166" fontId="7" fillId="34" borderId="49" xfId="0" applyNumberFormat="1" applyFont="1" applyFill="1" applyBorder="1" applyAlignment="1">
      <alignment horizontal="center" vertical="center" textRotation="90" wrapText="1"/>
    </xf>
    <xf numFmtId="166" fontId="7" fillId="34" borderId="85" xfId="0" applyNumberFormat="1" applyFont="1" applyFill="1" applyBorder="1" applyAlignment="1">
      <alignment horizontal="center" vertical="center" textRotation="90" wrapText="1"/>
    </xf>
    <xf numFmtId="166" fontId="7" fillId="32" borderId="92" xfId="0" applyNumberFormat="1" applyFont="1" applyFill="1" applyBorder="1" applyAlignment="1">
      <alignment horizontal="center" vertical="center" textRotation="90" wrapText="1"/>
    </xf>
    <xf numFmtId="166" fontId="7" fillId="6" borderId="19" xfId="0" applyNumberFormat="1" applyFont="1" applyFill="1" applyBorder="1" applyAlignment="1">
      <alignment horizontal="center" vertical="center" textRotation="90" wrapText="1"/>
    </xf>
    <xf numFmtId="166" fontId="7" fillId="6" borderId="80" xfId="0" applyNumberFormat="1" applyFont="1" applyFill="1" applyBorder="1" applyAlignment="1">
      <alignment horizontal="center" vertical="center" textRotation="90" wrapText="1"/>
    </xf>
    <xf numFmtId="166" fontId="7" fillId="6" borderId="37" xfId="0" applyNumberFormat="1" applyFont="1" applyFill="1" applyBorder="1" applyAlignment="1">
      <alignment horizontal="center" vertical="center" textRotation="90" wrapText="1"/>
    </xf>
    <xf numFmtId="166" fontId="7" fillId="16" borderId="67" xfId="0" applyNumberFormat="1" applyFont="1" applyFill="1" applyBorder="1" applyAlignment="1">
      <alignment horizontal="center" vertical="center" textRotation="90" wrapText="1"/>
    </xf>
    <xf numFmtId="166" fontId="7" fillId="16" borderId="134" xfId="0" applyNumberFormat="1" applyFont="1" applyFill="1" applyBorder="1" applyAlignment="1">
      <alignment horizontal="center" vertical="center" textRotation="90" wrapText="1"/>
    </xf>
    <xf numFmtId="166" fontId="7" fillId="42" borderId="43" xfId="0" applyNumberFormat="1" applyFont="1" applyFill="1" applyBorder="1" applyAlignment="1">
      <alignment horizontal="center" vertical="center" textRotation="90" wrapText="1"/>
    </xf>
    <xf numFmtId="166" fontId="7" fillId="27" borderId="75" xfId="0" applyNumberFormat="1" applyFont="1" applyFill="1" applyBorder="1" applyAlignment="1">
      <alignment horizontal="center" vertical="center" textRotation="90" wrapText="1"/>
    </xf>
    <xf numFmtId="166" fontId="7" fillId="27" borderId="135" xfId="0" applyNumberFormat="1" applyFont="1" applyFill="1" applyBorder="1" applyAlignment="1">
      <alignment horizontal="center" vertical="center" textRotation="90" wrapText="1"/>
    </xf>
    <xf numFmtId="166" fontId="7" fillId="27" borderId="74" xfId="0" applyNumberFormat="1" applyFont="1" applyFill="1" applyBorder="1" applyAlignment="1">
      <alignment horizontal="center" vertical="center" textRotation="90" wrapText="1"/>
    </xf>
    <xf numFmtId="173" fontId="9" fillId="0" borderId="104" xfId="10" applyNumberFormat="1" applyFont="1" applyFill="1" applyBorder="1" applyAlignment="1">
      <alignment horizontal="center" vertical="center"/>
    </xf>
    <xf numFmtId="9" fontId="9" fillId="7" borderId="38" xfId="9" applyFont="1" applyFill="1" applyBorder="1" applyAlignment="1">
      <alignment horizontal="center" vertical="center" wrapText="1"/>
    </xf>
    <xf numFmtId="9" fontId="9" fillId="7" borderId="52" xfId="9" applyFont="1" applyFill="1" applyBorder="1" applyAlignment="1">
      <alignment horizontal="center" vertical="center" wrapText="1"/>
    </xf>
    <xf numFmtId="9" fontId="9" fillId="7" borderId="53" xfId="9" applyFont="1" applyFill="1" applyBorder="1" applyAlignment="1">
      <alignment horizontal="center" vertical="center" wrapText="1"/>
    </xf>
    <xf numFmtId="3" fontId="3" fillId="0" borderId="38" xfId="0" applyNumberFormat="1" applyFont="1" applyFill="1" applyBorder="1" applyAlignment="1">
      <alignment horizontal="center" vertical="center" wrapText="1"/>
    </xf>
    <xf numFmtId="3" fontId="3" fillId="0" borderId="53" xfId="0" applyNumberFormat="1" applyFont="1" applyFill="1" applyBorder="1" applyAlignment="1">
      <alignment horizontal="center" vertical="center" wrapText="1"/>
    </xf>
    <xf numFmtId="3" fontId="9" fillId="0" borderId="148" xfId="0" applyNumberFormat="1" applyFont="1" applyFill="1" applyBorder="1" applyAlignment="1">
      <alignment horizontal="center" vertical="center" wrapText="1"/>
    </xf>
    <xf numFmtId="3" fontId="9" fillId="0" borderId="72" xfId="0" applyNumberFormat="1" applyFont="1" applyFill="1" applyBorder="1" applyAlignment="1">
      <alignment horizontal="center" vertical="center" wrapText="1"/>
    </xf>
    <xf numFmtId="3" fontId="1" fillId="0" borderId="46" xfId="0" applyNumberFormat="1" applyFont="1" applyFill="1" applyBorder="1" applyAlignment="1">
      <alignment horizontal="center" vertical="center" wrapText="1"/>
    </xf>
    <xf numFmtId="3" fontId="9" fillId="0" borderId="125" xfId="0" applyNumberFormat="1" applyFont="1" applyFill="1" applyBorder="1" applyAlignment="1">
      <alignment horizontal="center" vertical="center" wrapText="1"/>
    </xf>
    <xf numFmtId="0" fontId="7" fillId="51" borderId="156" xfId="0" applyFont="1" applyFill="1" applyBorder="1" applyAlignment="1">
      <alignment horizontal="left" vertical="center" wrapText="1"/>
    </xf>
    <xf numFmtId="0" fontId="7" fillId="21" borderId="21" xfId="0" applyFont="1" applyFill="1" applyBorder="1" applyAlignment="1">
      <alignment horizontal="center" wrapText="1"/>
    </xf>
    <xf numFmtId="0" fontId="7" fillId="6" borderId="156" xfId="0" applyFont="1" applyFill="1" applyBorder="1" applyAlignment="1">
      <alignment horizontal="left" vertical="center" wrapText="1"/>
    </xf>
    <xf numFmtId="3" fontId="9" fillId="0" borderId="156" xfId="0" applyNumberFormat="1" applyFont="1" applyFill="1" applyBorder="1" applyAlignment="1">
      <alignment horizontal="center" vertical="center" wrapText="1"/>
    </xf>
    <xf numFmtId="173" fontId="9" fillId="0" borderId="156" xfId="10" applyNumberFormat="1" applyFont="1" applyFill="1" applyBorder="1" applyAlignment="1">
      <alignment horizontal="center" vertical="center"/>
    </xf>
    <xf numFmtId="3" fontId="19" fillId="0" borderId="19" xfId="0" applyNumberFormat="1" applyFont="1" applyFill="1" applyBorder="1" applyAlignment="1">
      <alignment horizontal="center" vertical="center" wrapText="1"/>
    </xf>
    <xf numFmtId="3" fontId="19" fillId="0" borderId="80" xfId="0" applyNumberFormat="1" applyFont="1" applyFill="1" applyBorder="1" applyAlignment="1">
      <alignment horizontal="center" vertical="center" wrapText="1"/>
    </xf>
    <xf numFmtId="3" fontId="19" fillId="0" borderId="37" xfId="0" applyNumberFormat="1" applyFont="1" applyFill="1" applyBorder="1" applyAlignment="1">
      <alignment horizontal="center" vertical="center" wrapText="1"/>
    </xf>
    <xf numFmtId="173" fontId="19" fillId="0" borderId="19" xfId="10" applyNumberFormat="1" applyFont="1" applyFill="1" applyBorder="1" applyAlignment="1">
      <alignment horizontal="center" vertical="center" wrapText="1"/>
    </xf>
    <xf numFmtId="173" fontId="19" fillId="0" borderId="80" xfId="10" applyNumberFormat="1" applyFont="1" applyFill="1" applyBorder="1" applyAlignment="1">
      <alignment horizontal="center" vertical="center" wrapText="1"/>
    </xf>
    <xf numFmtId="3" fontId="7" fillId="46" borderId="168" xfId="0" applyNumberFormat="1" applyFont="1" applyFill="1" applyBorder="1" applyAlignment="1">
      <alignment horizontal="center" vertical="center"/>
    </xf>
    <xf numFmtId="173" fontId="7" fillId="46" borderId="168" xfId="10" applyNumberFormat="1" applyFont="1" applyFill="1" applyBorder="1" applyAlignment="1">
      <alignment horizontal="right" vertical="center"/>
    </xf>
    <xf numFmtId="3" fontId="7" fillId="4" borderId="122" xfId="0" applyNumberFormat="1" applyFont="1" applyFill="1" applyBorder="1" applyAlignment="1">
      <alignment horizontal="center" vertical="center"/>
    </xf>
    <xf numFmtId="3" fontId="7" fillId="5" borderId="122" xfId="0" applyNumberFormat="1" applyFont="1" applyFill="1" applyBorder="1" applyAlignment="1">
      <alignment horizontal="center" vertical="center"/>
    </xf>
    <xf numFmtId="173" fontId="7" fillId="4" borderId="122" xfId="10" applyNumberFormat="1" applyFont="1" applyFill="1" applyBorder="1" applyAlignment="1">
      <alignment horizontal="right" vertical="center"/>
    </xf>
    <xf numFmtId="173" fontId="7" fillId="5" borderId="122" xfId="10" applyNumberFormat="1" applyFont="1" applyFill="1" applyBorder="1" applyAlignment="1">
      <alignment horizontal="right" vertical="center"/>
    </xf>
    <xf numFmtId="0" fontId="9" fillId="0" borderId="169" xfId="0" applyNumberFormat="1" applyFont="1" applyFill="1" applyBorder="1" applyAlignment="1">
      <alignment horizontal="left" vertical="center" wrapText="1"/>
    </xf>
    <xf numFmtId="3" fontId="7" fillId="6" borderId="169" xfId="0" applyNumberFormat="1" applyFont="1" applyFill="1" applyBorder="1" applyAlignment="1">
      <alignment horizontal="right" vertical="center"/>
    </xf>
    <xf numFmtId="3" fontId="9" fillId="0" borderId="169" xfId="0" applyNumberFormat="1" applyFont="1" applyFill="1" applyBorder="1" applyAlignment="1">
      <alignment horizontal="right" vertical="center"/>
    </xf>
    <xf numFmtId="3" fontId="7" fillId="6" borderId="122" xfId="0" applyNumberFormat="1" applyFont="1" applyFill="1" applyBorder="1" applyAlignment="1">
      <alignment horizontal="center" vertical="center"/>
    </xf>
    <xf numFmtId="173" fontId="7" fillId="6" borderId="122" xfId="10" applyNumberFormat="1" applyFont="1" applyFill="1" applyBorder="1" applyAlignment="1">
      <alignment horizontal="right" vertical="center"/>
    </xf>
    <xf numFmtId="173" fontId="9" fillId="0" borderId="122" xfId="10" applyNumberFormat="1" applyFont="1" applyFill="1" applyBorder="1" applyAlignment="1">
      <alignment horizontal="right" vertical="center"/>
    </xf>
    <xf numFmtId="0" fontId="7" fillId="6" borderId="144" xfId="0" applyNumberFormat="1" applyFont="1" applyFill="1" applyBorder="1" applyAlignment="1">
      <alignment horizontal="left" vertical="center" wrapText="1"/>
    </xf>
    <xf numFmtId="3" fontId="7" fillId="21" borderId="21" xfId="0" applyNumberFormat="1" applyFont="1" applyFill="1" applyBorder="1" applyAlignment="1">
      <alignment horizontal="right" vertical="center"/>
    </xf>
    <xf numFmtId="3" fontId="7" fillId="47" borderId="170" xfId="0" applyNumberFormat="1" applyFont="1" applyFill="1" applyBorder="1" applyAlignment="1">
      <alignment horizontal="center" vertical="center"/>
    </xf>
    <xf numFmtId="3" fontId="7" fillId="21" borderId="171" xfId="0" applyNumberFormat="1" applyFont="1" applyFill="1" applyBorder="1" applyAlignment="1">
      <alignment horizontal="center" vertical="center"/>
    </xf>
    <xf numFmtId="173" fontId="7" fillId="47" borderId="170" xfId="10" applyNumberFormat="1" applyFont="1" applyFill="1" applyBorder="1" applyAlignment="1">
      <alignment horizontal="right" vertical="center"/>
    </xf>
    <xf numFmtId="173" fontId="7" fillId="21" borderId="171" xfId="10" applyNumberFormat="1" applyFont="1" applyFill="1" applyBorder="1" applyAlignment="1">
      <alignment horizontal="right" vertical="center"/>
    </xf>
    <xf numFmtId="10" fontId="9" fillId="0" borderId="21" xfId="0" applyNumberFormat="1" applyFont="1" applyFill="1" applyBorder="1" applyAlignment="1">
      <alignment horizontal="center" vertical="center"/>
    </xf>
    <xf numFmtId="10" fontId="7" fillId="21" borderId="21" xfId="0" applyNumberFormat="1" applyFont="1" applyFill="1" applyBorder="1" applyAlignment="1">
      <alignment horizontal="center" vertical="center"/>
    </xf>
    <xf numFmtId="3" fontId="9" fillId="0" borderId="21" xfId="0" applyNumberFormat="1" applyFont="1" applyFill="1" applyBorder="1" applyAlignment="1">
      <alignment horizontal="right" vertical="center"/>
    </xf>
    <xf numFmtId="173" fontId="7" fillId="21" borderId="21" xfId="10" applyNumberFormat="1" applyFont="1" applyFill="1" applyBorder="1" applyAlignment="1">
      <alignment horizontal="right" vertical="center"/>
    </xf>
    <xf numFmtId="3" fontId="9" fillId="0" borderId="144" xfId="0" applyNumberFormat="1" applyFont="1" applyFill="1" applyBorder="1" applyAlignment="1">
      <alignment horizontal="center" vertical="center" wrapText="1"/>
    </xf>
    <xf numFmtId="3" fontId="7" fillId="6" borderId="144" xfId="0" applyNumberFormat="1" applyFont="1" applyFill="1" applyBorder="1" applyAlignment="1">
      <alignment horizontal="center" vertical="center"/>
    </xf>
    <xf numFmtId="173" fontId="7" fillId="21" borderId="144" xfId="10" applyNumberFormat="1" applyFont="1" applyFill="1" applyBorder="1" applyAlignment="1">
      <alignment horizontal="right" vertical="center"/>
    </xf>
    <xf numFmtId="3" fontId="9" fillId="0" borderId="42" xfId="0" applyNumberFormat="1" applyFont="1" applyFill="1" applyBorder="1" applyAlignment="1">
      <alignment horizontal="center" vertical="center"/>
    </xf>
  </cellXfs>
  <cellStyles count="11">
    <cellStyle name="Millares" xfId="1" builtinId="3"/>
    <cellStyle name="Millares 2" xfId="2"/>
    <cellStyle name="Moneda" xfId="10" builtinId="4"/>
    <cellStyle name="Normal" xfId="0" builtinId="0"/>
    <cellStyle name="Normal 2" xfId="3"/>
    <cellStyle name="Normal 3" xfId="4"/>
    <cellStyle name="Normal 4" xfId="5"/>
    <cellStyle name="Normal 5" xfId="6"/>
    <cellStyle name="Normal 6" xfId="7"/>
    <cellStyle name="Normal 7" xfId="8"/>
    <cellStyle name="Porcentaje" xfId="9" builtinId="5"/>
  </cellStyles>
  <dxfs count="0"/>
  <tableStyles count="0" defaultTableStyle="TableStyleMedium9" defaultPivotStyle="PivotStyleLight16"/>
  <colors>
    <mruColors>
      <color rgb="FFF2DCDB"/>
      <color rgb="FFE6B8B7"/>
      <color rgb="FFFFCCCC"/>
      <color rgb="FFFFFFCC"/>
      <color rgb="FFFFFF99"/>
      <color rgb="FFCD0594"/>
      <color rgb="FFEA42D6"/>
      <color rgb="FF66FF66"/>
      <color rgb="FF66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168088</xdr:colOff>
      <xdr:row>0</xdr:row>
      <xdr:rowOff>182095</xdr:rowOff>
    </xdr:from>
    <xdr:to>
      <xdr:col>2</xdr:col>
      <xdr:colOff>399172</xdr:colOff>
      <xdr:row>0</xdr:row>
      <xdr:rowOff>1260661</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8088" y="182095"/>
          <a:ext cx="763363" cy="1078566"/>
        </a:xfrm>
        <a:prstGeom prst="rect">
          <a:avLst/>
        </a:prstGeom>
      </xdr:spPr>
    </xdr:pic>
    <xdr:clientData/>
  </xdr:twoCellAnchor>
  <xdr:twoCellAnchor editAs="oneCell">
    <xdr:from>
      <xdr:col>24</xdr:col>
      <xdr:colOff>546287</xdr:colOff>
      <xdr:row>0</xdr:row>
      <xdr:rowOff>84044</xdr:rowOff>
    </xdr:from>
    <xdr:to>
      <xdr:col>25</xdr:col>
      <xdr:colOff>500634</xdr:colOff>
      <xdr:row>0</xdr:row>
      <xdr:rowOff>1257695</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839890" y="84044"/>
          <a:ext cx="1158979" cy="117365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92D050"/>
    <pageSetUpPr fitToPage="1"/>
  </sheetPr>
  <dimension ref="A1:AS423"/>
  <sheetViews>
    <sheetView tabSelected="1" zoomScale="68" zoomScaleNormal="68" workbookViewId="0">
      <pane xSplit="5" ySplit="6" topLeftCell="F7" activePane="bottomRight" state="frozen"/>
      <selection activeCell="B1" sqref="B1"/>
      <selection pane="topRight" activeCell="F1" sqref="F1"/>
      <selection pane="bottomLeft" activeCell="B7" sqref="B7"/>
      <selection pane="bottomRight" activeCell="F259" sqref="F259:F260"/>
    </sheetView>
  </sheetViews>
  <sheetFormatPr baseColWidth="10" defaultRowHeight="33" customHeight="1" x14ac:dyDescent="0.2"/>
  <cols>
    <col min="1" max="1" width="9.5703125" style="486" hidden="1" customWidth="1"/>
    <col min="2" max="2" width="8" style="487" customWidth="1"/>
    <col min="3" max="3" width="8.140625" style="487" customWidth="1"/>
    <col min="4" max="4" width="75.7109375" style="487" customWidth="1"/>
    <col min="5" max="5" width="10.28515625" style="488" hidden="1" customWidth="1"/>
    <col min="6" max="6" width="37.85546875" style="489" customWidth="1"/>
    <col min="7" max="8" width="12.140625" style="489" customWidth="1"/>
    <col min="9" max="9" width="13.28515625" style="490" hidden="1" customWidth="1"/>
    <col min="10" max="10" width="20.42578125" style="490" bestFit="1" customWidth="1"/>
    <col min="11" max="11" width="20.7109375" style="490" hidden="1" customWidth="1"/>
    <col min="12" max="13" width="20.42578125" style="490" hidden="1" customWidth="1"/>
    <col min="14" max="14" width="15.7109375" style="490" customWidth="1"/>
    <col min="15" max="15" width="16.7109375" style="490" customWidth="1"/>
    <col min="16" max="16" width="14.42578125" style="490" customWidth="1"/>
    <col min="17" max="17" width="16" style="490" customWidth="1"/>
    <col min="18" max="18" width="15.42578125" style="490" customWidth="1"/>
    <col min="19" max="19" width="16.42578125" style="490" customWidth="1"/>
    <col min="20" max="20" width="17.140625" style="490" customWidth="1"/>
    <col min="21" max="21" width="22.28515625" style="491" hidden="1" customWidth="1"/>
    <col min="22" max="23" width="20.5703125" style="492" hidden="1" customWidth="1"/>
    <col min="24" max="24" width="15.28515625" style="492" customWidth="1"/>
    <col min="25" max="25" width="18" style="493" customWidth="1"/>
    <col min="26" max="26" width="9.28515625" style="679" customWidth="1"/>
    <col min="27" max="27" width="13" style="503" hidden="1" customWidth="1"/>
    <col min="28" max="28" width="10.140625" style="503" hidden="1" customWidth="1"/>
    <col min="29" max="30" width="0" style="503" hidden="1" customWidth="1"/>
    <col min="31" max="36" width="0" style="486" hidden="1" customWidth="1"/>
    <col min="37" max="16384" width="11.42578125" style="486"/>
  </cols>
  <sheetData>
    <row r="1" spans="1:36" s="1" customFormat="1" ht="103.5" customHeight="1" x14ac:dyDescent="0.2">
      <c r="A1" s="1092"/>
      <c r="B1" s="1408" t="s">
        <v>1031</v>
      </c>
      <c r="C1" s="1408"/>
      <c r="D1" s="1408"/>
      <c r="E1" s="1409"/>
      <c r="F1" s="1408"/>
      <c r="G1" s="1408"/>
      <c r="H1" s="1408"/>
      <c r="I1" s="1409"/>
      <c r="J1" s="1408"/>
      <c r="K1" s="1409"/>
      <c r="L1" s="1409"/>
      <c r="M1" s="1409"/>
      <c r="N1" s="1410"/>
      <c r="O1" s="1408"/>
      <c r="P1" s="1408"/>
      <c r="Q1" s="1408"/>
      <c r="R1" s="1408"/>
      <c r="S1" s="1410"/>
      <c r="T1" s="1408"/>
      <c r="U1" s="1409"/>
      <c r="V1" s="1409"/>
      <c r="W1" s="1409"/>
      <c r="X1" s="1410"/>
      <c r="Y1" s="1408"/>
      <c r="Z1" s="1408"/>
      <c r="AA1" s="590"/>
      <c r="AB1" s="503"/>
      <c r="AC1" s="503"/>
      <c r="AD1" s="503"/>
      <c r="AE1" s="486"/>
      <c r="AF1" s="486"/>
      <c r="AG1" s="486"/>
      <c r="AH1" s="486"/>
      <c r="AI1" s="486"/>
      <c r="AJ1" s="486"/>
    </row>
    <row r="2" spans="1:36" s="1" customFormat="1" ht="30" customHeight="1" x14ac:dyDescent="0.2">
      <c r="A2" s="1441" t="s">
        <v>30</v>
      </c>
      <c r="B2" s="1167" t="s">
        <v>5</v>
      </c>
      <c r="C2" s="1167"/>
      <c r="D2" s="1185" t="s">
        <v>1</v>
      </c>
      <c r="E2" s="1442" t="s">
        <v>2</v>
      </c>
      <c r="F2" s="1185" t="s">
        <v>3</v>
      </c>
      <c r="G2" s="1183" t="s">
        <v>6</v>
      </c>
      <c r="H2" s="1183" t="s">
        <v>1032</v>
      </c>
      <c r="I2" s="1252" t="s">
        <v>914</v>
      </c>
      <c r="J2" s="1257" t="s">
        <v>529</v>
      </c>
      <c r="K2" s="1445" t="s">
        <v>530</v>
      </c>
      <c r="L2" s="1199" t="s">
        <v>1030</v>
      </c>
      <c r="M2" s="1200"/>
      <c r="N2" s="1201"/>
      <c r="O2" s="1201" t="s">
        <v>1016</v>
      </c>
      <c r="P2" s="1201"/>
      <c r="Q2" s="1201"/>
      <c r="R2" s="1201"/>
      <c r="S2" s="1201"/>
      <c r="T2" s="1201"/>
      <c r="U2" s="1211"/>
      <c r="V2" s="1211"/>
      <c r="W2" s="1211"/>
      <c r="X2" s="1201"/>
      <c r="Y2" s="1201"/>
      <c r="Z2" s="1412" t="s">
        <v>4</v>
      </c>
      <c r="AA2" s="502"/>
      <c r="AB2" s="503"/>
      <c r="AC2" s="503"/>
      <c r="AD2" s="503"/>
      <c r="AE2" s="486"/>
      <c r="AF2" s="486"/>
      <c r="AG2" s="486"/>
      <c r="AH2" s="486"/>
      <c r="AI2" s="486"/>
      <c r="AJ2" s="486"/>
    </row>
    <row r="3" spans="1:36" s="1" customFormat="1" ht="16.5" customHeight="1" x14ac:dyDescent="0.2">
      <c r="A3" s="1441"/>
      <c r="B3" s="1167"/>
      <c r="C3" s="1167"/>
      <c r="D3" s="1185"/>
      <c r="E3" s="1442"/>
      <c r="F3" s="1185"/>
      <c r="G3" s="1183"/>
      <c r="H3" s="1183"/>
      <c r="I3" s="1253"/>
      <c r="J3" s="1257"/>
      <c r="K3" s="1445"/>
      <c r="L3" s="1199"/>
      <c r="M3" s="1200"/>
      <c r="N3" s="1201"/>
      <c r="O3" s="1201"/>
      <c r="P3" s="1201"/>
      <c r="Q3" s="1201"/>
      <c r="R3" s="1201"/>
      <c r="S3" s="1201"/>
      <c r="T3" s="1201"/>
      <c r="U3" s="1211"/>
      <c r="V3" s="1211"/>
      <c r="W3" s="1211"/>
      <c r="X3" s="1201"/>
      <c r="Y3" s="1201"/>
      <c r="Z3" s="1412"/>
      <c r="AA3" s="502"/>
      <c r="AB3" s="503"/>
      <c r="AC3" s="503"/>
      <c r="AD3" s="503"/>
      <c r="AE3" s="486"/>
      <c r="AF3" s="486"/>
      <c r="AG3" s="486"/>
      <c r="AH3" s="486"/>
      <c r="AI3" s="486"/>
      <c r="AJ3" s="486"/>
    </row>
    <row r="4" spans="1:36" s="1" customFormat="1" ht="15" customHeight="1" x14ac:dyDescent="0.2">
      <c r="A4" s="1441"/>
      <c r="B4" s="1167"/>
      <c r="C4" s="1167"/>
      <c r="D4" s="1185"/>
      <c r="E4" s="1442"/>
      <c r="F4" s="1185"/>
      <c r="G4" s="1183"/>
      <c r="H4" s="1183"/>
      <c r="I4" s="1254"/>
      <c r="J4" s="1257"/>
      <c r="K4" s="1445"/>
      <c r="L4" s="1199"/>
      <c r="M4" s="1200"/>
      <c r="N4" s="1201"/>
      <c r="O4" s="1201" t="s">
        <v>533</v>
      </c>
      <c r="P4" s="1201"/>
      <c r="Q4" s="1201" t="s">
        <v>645</v>
      </c>
      <c r="R4" s="1201"/>
      <c r="S4" s="1201" t="s">
        <v>1026</v>
      </c>
      <c r="T4" s="1201" t="s">
        <v>647</v>
      </c>
      <c r="U4" s="1114"/>
      <c r="V4" s="1090"/>
      <c r="W4" s="1091"/>
      <c r="X4" s="1208" t="s">
        <v>531</v>
      </c>
      <c r="Y4" s="1208" t="s">
        <v>0</v>
      </c>
      <c r="Z4" s="1412"/>
      <c r="AA4" s="502"/>
      <c r="AB4" s="503"/>
      <c r="AC4" s="503"/>
      <c r="AD4" s="503"/>
      <c r="AE4" s="486"/>
      <c r="AF4" s="486"/>
      <c r="AG4" s="486"/>
      <c r="AH4" s="486"/>
      <c r="AI4" s="486"/>
      <c r="AJ4" s="486"/>
    </row>
    <row r="5" spans="1:36" s="1" customFormat="1" ht="18" hidden="1" customHeight="1" x14ac:dyDescent="0.2">
      <c r="A5" s="585"/>
      <c r="B5" s="1168"/>
      <c r="C5" s="1168"/>
      <c r="D5" s="1186"/>
      <c r="E5" s="591"/>
      <c r="F5" s="1186"/>
      <c r="G5" s="1184"/>
      <c r="H5" s="1184"/>
      <c r="I5" s="1255"/>
      <c r="J5" s="1255"/>
      <c r="K5" s="1446"/>
      <c r="L5" s="1199"/>
      <c r="M5" s="1200"/>
      <c r="N5" s="1200"/>
      <c r="O5" s="843"/>
      <c r="P5" s="843"/>
      <c r="Q5" s="744"/>
      <c r="R5" s="744"/>
      <c r="S5" s="1211"/>
      <c r="T5" s="1400"/>
      <c r="U5" s="64"/>
      <c r="V5" s="64"/>
      <c r="W5" s="64"/>
      <c r="X5" s="1209"/>
      <c r="Y5" s="1411"/>
      <c r="Z5" s="1413"/>
      <c r="AA5" s="502"/>
      <c r="AB5" s="503"/>
      <c r="AC5" s="503"/>
      <c r="AD5" s="503"/>
      <c r="AE5" s="486"/>
      <c r="AF5" s="486"/>
      <c r="AG5" s="486"/>
      <c r="AH5" s="486"/>
      <c r="AI5" s="486"/>
      <c r="AJ5" s="486"/>
    </row>
    <row r="6" spans="1:36" s="1" customFormat="1" ht="32.25" customHeight="1" x14ac:dyDescent="0.2">
      <c r="A6" s="14"/>
      <c r="B6" s="1167"/>
      <c r="C6" s="1167"/>
      <c r="D6" s="1185"/>
      <c r="E6" s="848"/>
      <c r="F6" s="1185"/>
      <c r="G6" s="1183"/>
      <c r="H6" s="1183"/>
      <c r="I6" s="1256"/>
      <c r="J6" s="1257"/>
      <c r="K6" s="1447"/>
      <c r="L6" s="1202"/>
      <c r="M6" s="1203"/>
      <c r="N6" s="1201"/>
      <c r="O6" s="1119" t="s">
        <v>534</v>
      </c>
      <c r="P6" s="1119" t="s">
        <v>646</v>
      </c>
      <c r="Q6" s="1119" t="s">
        <v>1027</v>
      </c>
      <c r="R6" s="1115" t="s">
        <v>629</v>
      </c>
      <c r="S6" s="1201"/>
      <c r="T6" s="1201"/>
      <c r="U6" s="849"/>
      <c r="V6" s="64"/>
      <c r="W6" s="1032"/>
      <c r="X6" s="1208"/>
      <c r="Y6" s="1208"/>
      <c r="Z6" s="1412"/>
      <c r="AA6" s="502"/>
      <c r="AB6" s="503"/>
      <c r="AC6" s="503"/>
      <c r="AD6" s="503"/>
      <c r="AE6" s="486"/>
      <c r="AF6" s="486"/>
      <c r="AG6" s="486"/>
      <c r="AH6" s="486"/>
      <c r="AI6" s="486"/>
      <c r="AJ6" s="486"/>
    </row>
    <row r="7" spans="1:36" s="1" customFormat="1" ht="45" hidden="1" x14ac:dyDescent="0.2">
      <c r="A7" s="586">
        <v>1</v>
      </c>
      <c r="B7" s="850" t="s">
        <v>532</v>
      </c>
      <c r="C7" s="1116"/>
      <c r="D7" s="851" t="s">
        <v>7</v>
      </c>
      <c r="E7" s="476" t="e">
        <f>+Y7/#REF!</f>
        <v>#REF!</v>
      </c>
      <c r="F7" s="852"/>
      <c r="G7" s="853"/>
      <c r="H7" s="853"/>
      <c r="I7" s="854"/>
      <c r="J7" s="855"/>
      <c r="K7" s="477"/>
      <c r="L7" s="477"/>
      <c r="M7" s="478"/>
      <c r="N7" s="478"/>
      <c r="O7" s="854"/>
      <c r="P7" s="854"/>
      <c r="Q7" s="854"/>
      <c r="R7" s="854"/>
      <c r="S7" s="477"/>
      <c r="T7" s="854"/>
      <c r="U7" s="584">
        <v>9520867445</v>
      </c>
      <c r="V7" s="479">
        <v>9858627331</v>
      </c>
      <c r="W7" s="479">
        <v>10171411000</v>
      </c>
      <c r="X7" s="856"/>
      <c r="Y7" s="856" t="e">
        <f>+Y8+Y32+Y48+Y68+Y167</f>
        <v>#REF!</v>
      </c>
      <c r="Z7" s="857"/>
      <c r="AA7" s="502"/>
      <c r="AB7" s="503"/>
      <c r="AC7" s="503"/>
      <c r="AD7" s="503"/>
      <c r="AE7" s="486"/>
      <c r="AF7" s="486"/>
      <c r="AG7" s="486"/>
      <c r="AH7" s="486"/>
      <c r="AI7" s="486"/>
      <c r="AJ7" s="486"/>
    </row>
    <row r="8" spans="1:36" s="1" customFormat="1" ht="45" hidden="1" x14ac:dyDescent="0.2">
      <c r="A8" s="587" t="s">
        <v>36</v>
      </c>
      <c r="B8" s="65" t="s">
        <v>31</v>
      </c>
      <c r="C8" s="1117"/>
      <c r="D8" s="66" t="s">
        <v>8</v>
      </c>
      <c r="E8" s="67" t="e">
        <f>+Y8/#REF!</f>
        <v>#REF!</v>
      </c>
      <c r="F8" s="68"/>
      <c r="G8" s="69"/>
      <c r="H8" s="69"/>
      <c r="I8" s="70"/>
      <c r="J8" s="71"/>
      <c r="K8" s="70"/>
      <c r="L8" s="70"/>
      <c r="M8" s="71"/>
      <c r="N8" s="71"/>
      <c r="O8" s="581"/>
      <c r="P8" s="581"/>
      <c r="Q8" s="581"/>
      <c r="R8" s="581"/>
      <c r="S8" s="581"/>
      <c r="T8" s="581"/>
      <c r="U8" s="581">
        <v>2569100000</v>
      </c>
      <c r="V8" s="70">
        <v>2731150000</v>
      </c>
      <c r="W8" s="70">
        <v>2772974000</v>
      </c>
      <c r="X8" s="70"/>
      <c r="Y8" s="70"/>
      <c r="Z8" s="640"/>
      <c r="AA8" s="502"/>
      <c r="AB8" s="503"/>
      <c r="AC8" s="503"/>
      <c r="AD8" s="503"/>
      <c r="AE8" s="486"/>
      <c r="AF8" s="486"/>
      <c r="AG8" s="486"/>
      <c r="AH8" s="486"/>
      <c r="AI8" s="486"/>
      <c r="AJ8" s="486"/>
    </row>
    <row r="9" spans="1:36" s="1" customFormat="1" ht="45" hidden="1" x14ac:dyDescent="0.2">
      <c r="A9" s="588" t="s">
        <v>35</v>
      </c>
      <c r="B9" s="72" t="s">
        <v>33</v>
      </c>
      <c r="C9" s="1118"/>
      <c r="D9" s="73" t="s">
        <v>39</v>
      </c>
      <c r="E9" s="74" t="e">
        <f>+Y9/#REF!</f>
        <v>#REF!</v>
      </c>
      <c r="F9" s="75"/>
      <c r="G9" s="76"/>
      <c r="H9" s="76"/>
      <c r="I9" s="77"/>
      <c r="J9" s="78"/>
      <c r="K9" s="77"/>
      <c r="L9" s="77"/>
      <c r="M9" s="78"/>
      <c r="N9" s="78"/>
      <c r="O9" s="582"/>
      <c r="P9" s="582"/>
      <c r="Q9" s="582"/>
      <c r="R9" s="582"/>
      <c r="S9" s="582"/>
      <c r="T9" s="582"/>
      <c r="U9" s="582">
        <v>2159100000</v>
      </c>
      <c r="V9" s="77">
        <v>2421150000</v>
      </c>
      <c r="W9" s="77">
        <v>2512974000</v>
      </c>
      <c r="X9" s="77"/>
      <c r="Y9" s="77"/>
      <c r="Z9" s="641"/>
      <c r="AA9" s="502"/>
      <c r="AB9" s="503"/>
      <c r="AC9" s="503"/>
      <c r="AD9" s="503"/>
      <c r="AE9" s="486"/>
      <c r="AF9" s="486"/>
      <c r="AG9" s="486"/>
      <c r="AH9" s="486"/>
      <c r="AI9" s="486"/>
      <c r="AJ9" s="486"/>
    </row>
    <row r="10" spans="1:36" s="1" customFormat="1" ht="15" hidden="1" customHeight="1" x14ac:dyDescent="0.2">
      <c r="A10" s="589" t="s">
        <v>38</v>
      </c>
      <c r="B10" s="1189" t="s">
        <v>37</v>
      </c>
      <c r="C10" s="999"/>
      <c r="D10" s="79" t="s">
        <v>34</v>
      </c>
      <c r="E10" s="80" t="e">
        <f>+Y10/#REF!</f>
        <v>#REF!</v>
      </c>
      <c r="F10" s="79"/>
      <c r="G10" s="81"/>
      <c r="H10" s="81"/>
      <c r="I10" s="82"/>
      <c r="J10" s="83"/>
      <c r="K10" s="82"/>
      <c r="L10" s="82"/>
      <c r="M10" s="83"/>
      <c r="N10" s="83"/>
      <c r="O10" s="583">
        <f>SUBTOTAL(9,O11:O18)</f>
        <v>0</v>
      </c>
      <c r="P10" s="583"/>
      <c r="Q10" s="583">
        <f>SUBTOTAL(9,Q11:Q18)</f>
        <v>0</v>
      </c>
      <c r="R10" s="583">
        <f>SUBTOTAL(9,R11:R18)</f>
        <v>0</v>
      </c>
      <c r="S10" s="583"/>
      <c r="T10" s="583">
        <f>SUBTOTAL(9,T11:T18)</f>
        <v>0</v>
      </c>
      <c r="U10" s="583">
        <v>2155100000</v>
      </c>
      <c r="V10" s="82">
        <v>2417150000</v>
      </c>
      <c r="W10" s="82">
        <v>2508974000</v>
      </c>
      <c r="X10" s="82"/>
      <c r="Y10" s="82">
        <f>SUM(Y11:Y17)</f>
        <v>1375092</v>
      </c>
      <c r="Z10" s="642"/>
      <c r="AA10" s="502"/>
      <c r="AB10" s="503"/>
      <c r="AC10" s="503"/>
      <c r="AD10" s="503"/>
      <c r="AE10" s="486"/>
      <c r="AF10" s="486"/>
      <c r="AG10" s="486"/>
      <c r="AH10" s="486"/>
      <c r="AI10" s="486"/>
      <c r="AJ10" s="486"/>
    </row>
    <row r="11" spans="1:36" s="1" customFormat="1" ht="42.75" hidden="1" customHeight="1" x14ac:dyDescent="0.2">
      <c r="A11" s="9"/>
      <c r="B11" s="1190"/>
      <c r="C11" s="1000"/>
      <c r="D11" s="680" t="s">
        <v>886</v>
      </c>
      <c r="E11" s="681" t="e">
        <f>+Y11/#REF!</f>
        <v>#REF!</v>
      </c>
      <c r="F11" s="834" t="s">
        <v>389</v>
      </c>
      <c r="G11" s="682">
        <v>14000</v>
      </c>
      <c r="H11" s="682">
        <v>1000</v>
      </c>
      <c r="I11" s="682">
        <v>1276</v>
      </c>
      <c r="J11" s="1187" t="s">
        <v>566</v>
      </c>
      <c r="K11" s="1187"/>
      <c r="L11" s="1187"/>
      <c r="M11" s="1187"/>
      <c r="N11" s="1187"/>
      <c r="O11" s="921">
        <v>376787</v>
      </c>
      <c r="P11" s="1404"/>
      <c r="Q11" s="1404"/>
      <c r="R11" s="752"/>
      <c r="S11" s="1404"/>
      <c r="T11" s="859">
        <v>101545</v>
      </c>
      <c r="U11" s="1404">
        <v>325026298</v>
      </c>
      <c r="V11" s="682">
        <v>350000000</v>
      </c>
      <c r="W11" s="682">
        <v>350000000</v>
      </c>
      <c r="X11" s="1093"/>
      <c r="Y11" s="1404">
        <f>SUM(O11:S12)</f>
        <v>376787</v>
      </c>
      <c r="Z11" s="1401" t="s">
        <v>881</v>
      </c>
      <c r="AA11" s="621"/>
      <c r="AB11" s="486"/>
      <c r="AC11" s="486"/>
      <c r="AD11" s="486"/>
      <c r="AE11" s="486"/>
      <c r="AF11" s="486"/>
      <c r="AG11" s="486"/>
      <c r="AH11" s="486"/>
      <c r="AI11" s="486"/>
      <c r="AJ11" s="486"/>
    </row>
    <row r="12" spans="1:36" s="1" customFormat="1" ht="28.5" hidden="1" customHeight="1" x14ac:dyDescent="0.2">
      <c r="A12" s="9"/>
      <c r="B12" s="1190"/>
      <c r="C12" s="1000"/>
      <c r="D12" s="684" t="s">
        <v>648</v>
      </c>
      <c r="E12" s="681"/>
      <c r="F12" s="835" t="s">
        <v>559</v>
      </c>
      <c r="G12" s="685" t="s">
        <v>869</v>
      </c>
      <c r="H12" s="685">
        <v>60</v>
      </c>
      <c r="I12" s="685">
        <v>60</v>
      </c>
      <c r="J12" s="1188"/>
      <c r="K12" s="1188"/>
      <c r="L12" s="1188"/>
      <c r="M12" s="1188"/>
      <c r="N12" s="1188"/>
      <c r="O12" s="858"/>
      <c r="P12" s="1405"/>
      <c r="Q12" s="1405"/>
      <c r="R12" s="753"/>
      <c r="S12" s="1405"/>
      <c r="T12" s="858"/>
      <c r="U12" s="1405"/>
      <c r="V12" s="685">
        <v>473260000</v>
      </c>
      <c r="W12" s="685">
        <v>460100000</v>
      </c>
      <c r="X12" s="682"/>
      <c r="Y12" s="1405"/>
      <c r="Z12" s="1402"/>
      <c r="AA12" s="621"/>
      <c r="AB12" s="486"/>
      <c r="AC12" s="486"/>
      <c r="AD12" s="486"/>
      <c r="AE12" s="486"/>
      <c r="AF12" s="486"/>
      <c r="AG12" s="486"/>
      <c r="AH12" s="486"/>
      <c r="AI12" s="486"/>
      <c r="AJ12" s="486"/>
    </row>
    <row r="13" spans="1:36" s="1" customFormat="1" ht="36" hidden="1" customHeight="1" x14ac:dyDescent="0.2">
      <c r="A13" s="9"/>
      <c r="B13" s="1190"/>
      <c r="C13" s="1000"/>
      <c r="D13" s="769" t="s">
        <v>649</v>
      </c>
      <c r="E13" s="681" t="e">
        <f>+Y13/#REF!</f>
        <v>#REF!</v>
      </c>
      <c r="F13" s="836" t="s">
        <v>390</v>
      </c>
      <c r="G13" s="686">
        <v>7</v>
      </c>
      <c r="H13" s="686">
        <v>7</v>
      </c>
      <c r="I13" s="616">
        <v>7</v>
      </c>
      <c r="J13" s="1493" t="s">
        <v>556</v>
      </c>
      <c r="K13" s="1493"/>
      <c r="L13" s="506" t="s">
        <v>557</v>
      </c>
      <c r="M13" s="10">
        <v>8398</v>
      </c>
      <c r="N13" s="10">
        <v>9044</v>
      </c>
      <c r="O13" s="1443">
        <f>318906+10000</f>
        <v>328906</v>
      </c>
      <c r="P13" s="1398"/>
      <c r="Q13" s="1443">
        <f>190000</f>
        <v>190000</v>
      </c>
      <c r="R13" s="614"/>
      <c r="S13" s="1398"/>
      <c r="T13" s="1398"/>
      <c r="U13" s="1398">
        <v>249375000</v>
      </c>
      <c r="V13" s="1406">
        <v>480278750</v>
      </c>
      <c r="W13" s="1406">
        <v>717202500</v>
      </c>
      <c r="X13" s="996"/>
      <c r="Y13" s="1398">
        <f>SUM(O13:T14)</f>
        <v>518906</v>
      </c>
      <c r="Z13" s="1402"/>
      <c r="AA13" s="621"/>
      <c r="AB13" s="486"/>
      <c r="AC13" s="486"/>
      <c r="AD13" s="486"/>
      <c r="AE13" s="486"/>
      <c r="AF13" s="486"/>
      <c r="AG13" s="486"/>
      <c r="AH13" s="486"/>
      <c r="AI13" s="486"/>
      <c r="AJ13" s="486"/>
    </row>
    <row r="14" spans="1:36" s="1" customFormat="1" ht="49.5" hidden="1" customHeight="1" x14ac:dyDescent="0.2">
      <c r="A14" s="9"/>
      <c r="B14" s="1190"/>
      <c r="C14" s="1000"/>
      <c r="D14" s="769" t="s">
        <v>650</v>
      </c>
      <c r="E14" s="681"/>
      <c r="F14" s="836" t="s">
        <v>391</v>
      </c>
      <c r="G14" s="686">
        <v>1</v>
      </c>
      <c r="H14" s="686">
        <v>1</v>
      </c>
      <c r="I14" s="616">
        <v>1</v>
      </c>
      <c r="J14" s="1494"/>
      <c r="K14" s="1494"/>
      <c r="L14" s="506" t="s">
        <v>558</v>
      </c>
      <c r="M14" s="10">
        <v>1</v>
      </c>
      <c r="N14" s="10">
        <v>1</v>
      </c>
      <c r="O14" s="1444"/>
      <c r="P14" s="1399"/>
      <c r="Q14" s="1444"/>
      <c r="R14" s="615"/>
      <c r="S14" s="1399"/>
      <c r="T14" s="1399"/>
      <c r="U14" s="1399"/>
      <c r="V14" s="1407"/>
      <c r="W14" s="1407"/>
      <c r="X14" s="997"/>
      <c r="Y14" s="1399"/>
      <c r="Z14" s="1402"/>
      <c r="AA14" s="621"/>
      <c r="AB14" s="486"/>
      <c r="AC14" s="486"/>
      <c r="AD14" s="486"/>
      <c r="AE14" s="486"/>
      <c r="AF14" s="486"/>
      <c r="AG14" s="486"/>
      <c r="AH14" s="486"/>
      <c r="AI14" s="486"/>
      <c r="AJ14" s="486"/>
    </row>
    <row r="15" spans="1:36" s="1" customFormat="1" ht="85.5" hidden="1" customHeight="1" x14ac:dyDescent="0.2">
      <c r="A15" s="9"/>
      <c r="B15" s="1190"/>
      <c r="C15" s="1000"/>
      <c r="D15" s="683" t="s">
        <v>651</v>
      </c>
      <c r="E15" s="681" t="e">
        <f>+Y15/#REF!</f>
        <v>#REF!</v>
      </c>
      <c r="F15" s="835" t="s">
        <v>221</v>
      </c>
      <c r="G15" s="687">
        <v>8</v>
      </c>
      <c r="H15" s="687">
        <v>2</v>
      </c>
      <c r="I15" s="685">
        <v>5</v>
      </c>
      <c r="J15" s="688" t="s">
        <v>568</v>
      </c>
      <c r="K15" s="689" t="s">
        <v>603</v>
      </c>
      <c r="L15" s="685"/>
      <c r="M15" s="10"/>
      <c r="N15" s="10"/>
      <c r="O15" s="920">
        <v>470370</v>
      </c>
      <c r="P15" s="690"/>
      <c r="Q15" s="920">
        <v>9029</v>
      </c>
      <c r="R15" s="690"/>
      <c r="S15" s="690"/>
      <c r="T15" s="690"/>
      <c r="U15" s="690">
        <v>850000000</v>
      </c>
      <c r="V15" s="685">
        <v>900000000</v>
      </c>
      <c r="W15" s="685">
        <f>736007000+W16</f>
        <v>736007000</v>
      </c>
      <c r="X15" s="685"/>
      <c r="Y15" s="685">
        <f>SUM(O15:T15)</f>
        <v>479399</v>
      </c>
      <c r="Z15" s="1402"/>
      <c r="AA15" s="621"/>
      <c r="AB15" s="486"/>
      <c r="AC15" s="486"/>
      <c r="AD15" s="486"/>
      <c r="AE15" s="486"/>
      <c r="AF15" s="486"/>
      <c r="AG15" s="486"/>
      <c r="AH15" s="486"/>
      <c r="AI15" s="486"/>
      <c r="AJ15" s="486"/>
    </row>
    <row r="16" spans="1:36" s="1" customFormat="1" ht="42" hidden="1" customHeight="1" x14ac:dyDescent="0.2">
      <c r="A16" s="9"/>
      <c r="B16" s="1190"/>
      <c r="C16" s="1000"/>
      <c r="D16" s="683" t="s">
        <v>915</v>
      </c>
      <c r="E16" s="681" t="e">
        <f>+Y16/#REF!</f>
        <v>#REF!</v>
      </c>
      <c r="F16" s="835" t="s">
        <v>918</v>
      </c>
      <c r="G16" s="691">
        <v>0</v>
      </c>
      <c r="H16" s="691">
        <v>1</v>
      </c>
      <c r="I16" s="685">
        <v>1</v>
      </c>
      <c r="J16" s="1548" t="s">
        <v>550</v>
      </c>
      <c r="K16" s="1550" t="s">
        <v>604</v>
      </c>
      <c r="L16" s="688" t="s">
        <v>548</v>
      </c>
      <c r="M16" s="10">
        <v>0</v>
      </c>
      <c r="N16" s="10">
        <v>2</v>
      </c>
      <c r="O16" s="1443">
        <v>643175</v>
      </c>
      <c r="P16" s="1398"/>
      <c r="Q16" s="1443">
        <v>57446</v>
      </c>
      <c r="R16" s="1398"/>
      <c r="S16" s="1398"/>
      <c r="T16" s="1398"/>
      <c r="U16" s="1398">
        <v>0</v>
      </c>
      <c r="V16" s="1406">
        <v>70000000</v>
      </c>
      <c r="W16" s="1406">
        <v>0</v>
      </c>
      <c r="X16" s="996"/>
      <c r="Y16" s="1406">
        <v>0</v>
      </c>
      <c r="Z16" s="1402"/>
      <c r="AA16" s="621"/>
      <c r="AB16" s="486"/>
      <c r="AC16" s="486"/>
      <c r="AD16" s="486"/>
      <c r="AE16" s="486"/>
      <c r="AF16" s="486"/>
      <c r="AG16" s="486"/>
      <c r="AH16" s="486"/>
      <c r="AI16" s="486"/>
      <c r="AJ16" s="486"/>
    </row>
    <row r="17" spans="1:36" s="1" customFormat="1" ht="51.75" hidden="1" customHeight="1" x14ac:dyDescent="0.2">
      <c r="A17" s="9"/>
      <c r="B17" s="1190"/>
      <c r="C17" s="1000"/>
      <c r="D17" s="684" t="s">
        <v>916</v>
      </c>
      <c r="E17" s="681" t="e">
        <f>+Y17/#REF!</f>
        <v>#REF!</v>
      </c>
      <c r="F17" s="683" t="s">
        <v>919</v>
      </c>
      <c r="G17" s="687">
        <v>0</v>
      </c>
      <c r="H17" s="687">
        <v>1</v>
      </c>
      <c r="I17" s="685">
        <v>0</v>
      </c>
      <c r="J17" s="1250"/>
      <c r="K17" s="1550"/>
      <c r="L17" s="688" t="s">
        <v>549</v>
      </c>
      <c r="M17" s="10">
        <v>0</v>
      </c>
      <c r="N17" s="10">
        <v>150</v>
      </c>
      <c r="O17" s="1444"/>
      <c r="P17" s="1399"/>
      <c r="Q17" s="1444"/>
      <c r="R17" s="1399"/>
      <c r="S17" s="1399"/>
      <c r="T17" s="1399"/>
      <c r="U17" s="1399">
        <v>10000000</v>
      </c>
      <c r="V17" s="1407">
        <v>10000000</v>
      </c>
      <c r="W17" s="1407">
        <v>15000000</v>
      </c>
      <c r="X17" s="997"/>
      <c r="Y17" s="1407"/>
      <c r="Z17" s="1402"/>
      <c r="AA17" s="621"/>
      <c r="AB17" s="486"/>
      <c r="AC17" s="486"/>
      <c r="AD17" s="486"/>
      <c r="AE17" s="486"/>
      <c r="AF17" s="486"/>
      <c r="AG17" s="486"/>
      <c r="AH17" s="486"/>
      <c r="AI17" s="486"/>
      <c r="AJ17" s="486"/>
    </row>
    <row r="18" spans="1:36" s="1" customFormat="1" ht="49.5" hidden="1" customHeight="1" x14ac:dyDescent="0.2">
      <c r="A18" s="9"/>
      <c r="B18" s="1518"/>
      <c r="C18" s="923"/>
      <c r="D18" s="914" t="s">
        <v>917</v>
      </c>
      <c r="E18" s="805"/>
      <c r="F18" s="915" t="s">
        <v>920</v>
      </c>
      <c r="G18" s="916">
        <v>0</v>
      </c>
      <c r="H18" s="916">
        <v>1</v>
      </c>
      <c r="I18" s="807">
        <v>1</v>
      </c>
      <c r="J18" s="1549"/>
      <c r="K18" s="917"/>
      <c r="L18" s="875"/>
      <c r="M18" s="918"/>
      <c r="N18" s="918"/>
      <c r="O18" s="919"/>
      <c r="P18" s="893"/>
      <c r="Q18" s="893"/>
      <c r="R18" s="893"/>
      <c r="S18" s="893"/>
      <c r="T18" s="893"/>
      <c r="U18" s="893"/>
      <c r="V18" s="918"/>
      <c r="W18" s="918"/>
      <c r="X18" s="918"/>
      <c r="Y18" s="918"/>
      <c r="Z18" s="1403"/>
      <c r="AA18" s="621"/>
      <c r="AB18" s="486"/>
      <c r="AC18" s="486"/>
      <c r="AD18" s="486"/>
      <c r="AE18" s="486"/>
      <c r="AF18" s="486"/>
      <c r="AG18" s="486"/>
      <c r="AH18" s="486"/>
      <c r="AI18" s="486"/>
      <c r="AJ18" s="486"/>
    </row>
    <row r="19" spans="1:36" s="1" customFormat="1" ht="15" hidden="1" customHeight="1" x14ac:dyDescent="0.2">
      <c r="A19" s="3" t="s">
        <v>40</v>
      </c>
      <c r="B19" s="1189" t="s">
        <v>37</v>
      </c>
      <c r="C19" s="923"/>
      <c r="D19" s="334" t="s">
        <v>41</v>
      </c>
      <c r="E19" s="335" t="e">
        <f>+Y19/#REF!</f>
        <v>#REF!</v>
      </c>
      <c r="F19" s="333"/>
      <c r="G19" s="336"/>
      <c r="H19" s="336"/>
      <c r="I19" s="337"/>
      <c r="J19" s="338"/>
      <c r="K19" s="337"/>
      <c r="L19" s="337"/>
      <c r="M19" s="338"/>
      <c r="N19" s="338"/>
      <c r="O19" s="577"/>
      <c r="P19" s="577"/>
      <c r="Q19" s="577"/>
      <c r="R19" s="577"/>
      <c r="S19" s="577"/>
      <c r="T19" s="577"/>
      <c r="U19" s="578">
        <v>4000000</v>
      </c>
      <c r="V19" s="316">
        <v>4000000</v>
      </c>
      <c r="W19" s="316">
        <v>4000000</v>
      </c>
      <c r="X19" s="1094"/>
      <c r="Y19" s="577">
        <v>0</v>
      </c>
      <c r="Z19" s="577"/>
      <c r="AA19" s="502"/>
      <c r="AB19" s="503"/>
      <c r="AC19" s="503"/>
      <c r="AD19" s="503"/>
      <c r="AE19" s="486"/>
      <c r="AF19" s="486"/>
      <c r="AG19" s="486"/>
      <c r="AH19" s="486"/>
      <c r="AI19" s="486"/>
      <c r="AJ19" s="486"/>
    </row>
    <row r="20" spans="1:36" s="1" customFormat="1" ht="57" hidden="1" customHeight="1" x14ac:dyDescent="0.2">
      <c r="A20" s="9"/>
      <c r="B20" s="1190"/>
      <c r="C20" s="923"/>
      <c r="D20" s="318" t="s">
        <v>652</v>
      </c>
      <c r="E20" s="319" t="e">
        <f>+Y20/#REF!</f>
        <v>#REF!</v>
      </c>
      <c r="F20" s="317" t="s">
        <v>392</v>
      </c>
      <c r="G20" s="320">
        <v>0</v>
      </c>
      <c r="H20" s="320">
        <v>1</v>
      </c>
      <c r="I20" s="320">
        <v>1</v>
      </c>
      <c r="J20" s="1451" t="s">
        <v>567</v>
      </c>
      <c r="K20" s="1385"/>
      <c r="L20" s="320"/>
      <c r="M20" s="321"/>
      <c r="N20" s="321"/>
      <c r="O20" s="1296"/>
      <c r="P20" s="1296"/>
      <c r="Q20" s="1296"/>
      <c r="R20" s="1296"/>
      <c r="S20" s="1296"/>
      <c r="T20" s="1296"/>
      <c r="U20" s="516"/>
      <c r="V20" s="320">
        <v>2000000</v>
      </c>
      <c r="W20" s="320">
        <v>2000000</v>
      </c>
      <c r="X20" s="1095"/>
      <c r="Y20" s="1380">
        <f>SUM(O20:T22)</f>
        <v>0</v>
      </c>
      <c r="Z20" s="1376" t="s">
        <v>881</v>
      </c>
      <c r="AA20" s="621"/>
      <c r="AB20" s="486"/>
      <c r="AC20" s="486"/>
      <c r="AD20" s="486"/>
      <c r="AE20" s="486"/>
      <c r="AF20" s="486"/>
      <c r="AG20" s="486"/>
      <c r="AH20" s="486"/>
      <c r="AI20" s="486"/>
      <c r="AJ20" s="486"/>
    </row>
    <row r="21" spans="1:36" s="1" customFormat="1" ht="42.75" hidden="1" customHeight="1" x14ac:dyDescent="0.2">
      <c r="A21" s="9"/>
      <c r="B21" s="1190"/>
      <c r="C21" s="923"/>
      <c r="D21" s="318" t="s">
        <v>653</v>
      </c>
      <c r="E21" s="319" t="e">
        <f>+Y21/#REF!</f>
        <v>#REF!</v>
      </c>
      <c r="F21" s="317" t="s">
        <v>393</v>
      </c>
      <c r="G21" s="692">
        <v>0</v>
      </c>
      <c r="H21" s="692">
        <v>1</v>
      </c>
      <c r="I21" s="320">
        <v>0</v>
      </c>
      <c r="J21" s="1452"/>
      <c r="K21" s="1386"/>
      <c r="L21" s="320"/>
      <c r="M21" s="321"/>
      <c r="N21" s="321"/>
      <c r="O21" s="1297"/>
      <c r="P21" s="1297"/>
      <c r="Q21" s="1297"/>
      <c r="R21" s="1297"/>
      <c r="S21" s="1297"/>
      <c r="T21" s="1297"/>
      <c r="U21" s="516"/>
      <c r="V21" s="320">
        <v>1000000</v>
      </c>
      <c r="W21" s="320">
        <v>1000000</v>
      </c>
      <c r="X21" s="1096"/>
      <c r="Y21" s="1381"/>
      <c r="Z21" s="1390"/>
      <c r="AA21" s="621"/>
      <c r="AB21" s="486"/>
      <c r="AC21" s="486"/>
      <c r="AD21" s="486"/>
      <c r="AE21" s="486"/>
      <c r="AF21" s="486"/>
      <c r="AG21" s="486"/>
      <c r="AH21" s="486"/>
      <c r="AI21" s="486"/>
      <c r="AJ21" s="486"/>
    </row>
    <row r="22" spans="1:36" s="1" customFormat="1" ht="57" hidden="1" customHeight="1" x14ac:dyDescent="0.2">
      <c r="A22" s="9"/>
      <c r="B22" s="1190"/>
      <c r="C22" s="923"/>
      <c r="D22" s="348" t="s">
        <v>654</v>
      </c>
      <c r="E22" s="319" t="e">
        <f>+Y22/#REF!</f>
        <v>#REF!</v>
      </c>
      <c r="F22" s="317" t="s">
        <v>394</v>
      </c>
      <c r="G22" s="692">
        <v>0</v>
      </c>
      <c r="H22" s="692">
        <v>1</v>
      </c>
      <c r="I22" s="320">
        <v>2</v>
      </c>
      <c r="J22" s="1453"/>
      <c r="K22" s="1387"/>
      <c r="L22" s="320"/>
      <c r="M22" s="321"/>
      <c r="N22" s="321"/>
      <c r="O22" s="1298"/>
      <c r="P22" s="1298"/>
      <c r="Q22" s="1298"/>
      <c r="R22" s="1298"/>
      <c r="S22" s="1298"/>
      <c r="T22" s="1298"/>
      <c r="U22" s="516"/>
      <c r="V22" s="320">
        <v>1000000</v>
      </c>
      <c r="W22" s="320">
        <v>1000000</v>
      </c>
      <c r="X22" s="1097"/>
      <c r="Y22" s="1382"/>
      <c r="Z22" s="1377"/>
      <c r="AA22" s="621"/>
      <c r="AB22" s="486"/>
      <c r="AC22" s="486"/>
      <c r="AD22" s="486"/>
      <c r="AE22" s="486"/>
      <c r="AF22" s="486"/>
      <c r="AG22" s="486"/>
      <c r="AH22" s="486"/>
      <c r="AI22" s="486"/>
      <c r="AJ22" s="486"/>
    </row>
    <row r="23" spans="1:36" s="1" customFormat="1" ht="45" hidden="1" x14ac:dyDescent="0.25">
      <c r="A23" s="7" t="s">
        <v>44</v>
      </c>
      <c r="B23" s="322" t="s">
        <v>33</v>
      </c>
      <c r="C23" s="322"/>
      <c r="D23" s="323" t="s">
        <v>42</v>
      </c>
      <c r="E23" s="324" t="e">
        <f>+Y23/#REF!</f>
        <v>#REF!</v>
      </c>
      <c r="F23" s="322"/>
      <c r="G23" s="325"/>
      <c r="H23" s="325"/>
      <c r="I23" s="326"/>
      <c r="J23" s="327"/>
      <c r="K23" s="326"/>
      <c r="L23" s="326"/>
      <c r="M23" s="327"/>
      <c r="N23" s="327"/>
      <c r="O23" s="579"/>
      <c r="P23" s="579"/>
      <c r="Q23" s="579"/>
      <c r="R23" s="579"/>
      <c r="S23" s="579"/>
      <c r="T23" s="579"/>
      <c r="U23" s="579">
        <v>410000000</v>
      </c>
      <c r="V23" s="326">
        <v>310000000</v>
      </c>
      <c r="W23" s="326">
        <v>260000000</v>
      </c>
      <c r="X23" s="326"/>
      <c r="Y23" s="328">
        <f>+Y27</f>
        <v>0</v>
      </c>
      <c r="Z23" s="643"/>
      <c r="AA23" s="502"/>
      <c r="AB23" s="503"/>
      <c r="AC23" s="503"/>
      <c r="AD23" s="503"/>
      <c r="AE23" s="486"/>
      <c r="AF23" s="486"/>
      <c r="AG23" s="486"/>
      <c r="AH23" s="486"/>
      <c r="AI23" s="486"/>
      <c r="AJ23" s="486"/>
    </row>
    <row r="24" spans="1:36" s="1" customFormat="1" ht="42.75" hidden="1" customHeight="1" x14ac:dyDescent="0.2">
      <c r="A24" s="9"/>
      <c r="B24" s="317" t="s">
        <v>12</v>
      </c>
      <c r="C24" s="317"/>
      <c r="D24" s="318" t="s">
        <v>43</v>
      </c>
      <c r="E24" s="319" t="e">
        <f>+Y24/#REF!</f>
        <v>#REF!</v>
      </c>
      <c r="F24" s="317" t="s">
        <v>395</v>
      </c>
      <c r="G24" s="329">
        <v>0</v>
      </c>
      <c r="H24" s="329"/>
      <c r="I24" s="330">
        <v>0.2</v>
      </c>
      <c r="J24" s="1543" t="s">
        <v>569</v>
      </c>
      <c r="K24" s="513"/>
      <c r="L24" s="513"/>
      <c r="M24" s="515"/>
      <c r="N24" s="515"/>
      <c r="O24" s="1296"/>
      <c r="P24" s="1296">
        <v>110000</v>
      </c>
      <c r="Q24" s="1296"/>
      <c r="R24" s="599"/>
      <c r="S24" s="1296"/>
      <c r="T24" s="1296"/>
      <c r="U24" s="516">
        <f>+U28+U30</f>
        <v>0</v>
      </c>
      <c r="V24" s="320">
        <f>+V28+V30</f>
        <v>240000000</v>
      </c>
      <c r="W24" s="320">
        <f>+W28+W30</f>
        <v>190000000</v>
      </c>
      <c r="X24" s="1095"/>
      <c r="Y24" s="1385">
        <f>SUM(O24:T26)</f>
        <v>110000</v>
      </c>
      <c r="Z24" s="1391" t="s">
        <v>378</v>
      </c>
      <c r="AA24" s="502"/>
      <c r="AB24" s="503"/>
      <c r="AC24" s="503"/>
      <c r="AD24" s="503"/>
      <c r="AE24" s="486"/>
      <c r="AF24" s="486"/>
      <c r="AG24" s="486"/>
      <c r="AH24" s="486"/>
      <c r="AI24" s="486"/>
      <c r="AJ24" s="486"/>
    </row>
    <row r="25" spans="1:36" s="1" customFormat="1" ht="42.75" hidden="1" customHeight="1" x14ac:dyDescent="0.2">
      <c r="A25" s="9"/>
      <c r="B25" s="317" t="s">
        <v>13</v>
      </c>
      <c r="C25" s="317"/>
      <c r="D25" s="318" t="s">
        <v>396</v>
      </c>
      <c r="E25" s="319" t="e">
        <f>+Y25/#REF!</f>
        <v>#REF!</v>
      </c>
      <c r="F25" s="317" t="s">
        <v>397</v>
      </c>
      <c r="G25" s="332" t="s">
        <v>285</v>
      </c>
      <c r="H25" s="332"/>
      <c r="I25" s="320">
        <v>0</v>
      </c>
      <c r="J25" s="1544"/>
      <c r="K25" s="512"/>
      <c r="L25" s="512"/>
      <c r="M25" s="514"/>
      <c r="N25" s="514"/>
      <c r="O25" s="1297"/>
      <c r="P25" s="1297"/>
      <c r="Q25" s="1297"/>
      <c r="R25" s="600"/>
      <c r="S25" s="1297"/>
      <c r="T25" s="1297"/>
      <c r="U25" s="516">
        <v>0</v>
      </c>
      <c r="V25" s="320" t="e">
        <f>+#REF!</f>
        <v>#REF!</v>
      </c>
      <c r="W25" s="320" t="e">
        <f>+#REF!</f>
        <v>#REF!</v>
      </c>
      <c r="X25" s="1096"/>
      <c r="Y25" s="1386"/>
      <c r="Z25" s="1391"/>
      <c r="AA25" s="502"/>
      <c r="AB25" s="503"/>
      <c r="AC25" s="503"/>
      <c r="AD25" s="503"/>
      <c r="AE25" s="486"/>
      <c r="AF25" s="486"/>
      <c r="AG25" s="486"/>
      <c r="AH25" s="486"/>
      <c r="AI25" s="486"/>
      <c r="AJ25" s="486"/>
    </row>
    <row r="26" spans="1:36" s="1" customFormat="1" ht="42.75" hidden="1" customHeight="1" x14ac:dyDescent="0.2">
      <c r="A26" s="9"/>
      <c r="B26" s="317" t="s">
        <v>14</v>
      </c>
      <c r="C26" s="317"/>
      <c r="D26" s="318" t="s">
        <v>398</v>
      </c>
      <c r="E26" s="319" t="e">
        <f>+Y26/#REF!</f>
        <v>#REF!</v>
      </c>
      <c r="F26" s="317" t="s">
        <v>399</v>
      </c>
      <c r="G26" s="330">
        <v>0</v>
      </c>
      <c r="H26" s="330"/>
      <c r="I26" s="330">
        <v>0</v>
      </c>
      <c r="J26" s="1545"/>
      <c r="K26" s="513"/>
      <c r="L26" s="513"/>
      <c r="M26" s="515"/>
      <c r="N26" s="515"/>
      <c r="O26" s="1298"/>
      <c r="P26" s="1298"/>
      <c r="Q26" s="1298"/>
      <c r="R26" s="601"/>
      <c r="S26" s="1298"/>
      <c r="T26" s="1298"/>
      <c r="U26" s="516">
        <v>0</v>
      </c>
      <c r="V26" s="320">
        <f>+V29</f>
        <v>60000000</v>
      </c>
      <c r="W26" s="320">
        <f>+W29</f>
        <v>60000000</v>
      </c>
      <c r="X26" s="1097"/>
      <c r="Y26" s="1387"/>
      <c r="Z26" s="1391"/>
      <c r="AA26" s="502"/>
      <c r="AB26" s="503"/>
      <c r="AC26" s="503"/>
      <c r="AD26" s="503"/>
      <c r="AE26" s="486"/>
      <c r="AF26" s="486"/>
      <c r="AG26" s="486"/>
      <c r="AH26" s="486"/>
      <c r="AI26" s="486"/>
      <c r="AJ26" s="486"/>
    </row>
    <row r="27" spans="1:36" s="1" customFormat="1" ht="15" hidden="1" x14ac:dyDescent="0.25">
      <c r="A27" s="8" t="s">
        <v>45</v>
      </c>
      <c r="B27" s="1189" t="s">
        <v>37</v>
      </c>
      <c r="C27" s="923"/>
      <c r="D27" s="334" t="s">
        <v>46</v>
      </c>
      <c r="E27" s="335" t="e">
        <f>+Y27/#REF!</f>
        <v>#REF!</v>
      </c>
      <c r="F27" s="333"/>
      <c r="G27" s="336"/>
      <c r="H27" s="336"/>
      <c r="I27" s="337"/>
      <c r="J27" s="338"/>
      <c r="K27" s="337"/>
      <c r="L27" s="337"/>
      <c r="M27" s="338"/>
      <c r="N27" s="338"/>
      <c r="O27" s="577"/>
      <c r="P27" s="577"/>
      <c r="Q27" s="577"/>
      <c r="R27" s="577"/>
      <c r="S27" s="577"/>
      <c r="T27" s="577"/>
      <c r="U27" s="577">
        <v>410000000</v>
      </c>
      <c r="V27" s="337">
        <v>310000000</v>
      </c>
      <c r="W27" s="337">
        <v>260000000</v>
      </c>
      <c r="X27" s="337"/>
      <c r="Y27" s="339">
        <f>+Y28</f>
        <v>0</v>
      </c>
      <c r="Z27" s="644"/>
      <c r="AA27" s="502"/>
      <c r="AB27" s="503"/>
      <c r="AC27" s="503"/>
      <c r="AD27" s="503"/>
      <c r="AE27" s="486"/>
      <c r="AF27" s="486"/>
      <c r="AG27" s="486"/>
      <c r="AH27" s="486"/>
      <c r="AI27" s="486"/>
      <c r="AJ27" s="486"/>
    </row>
    <row r="28" spans="1:36" s="775" customFormat="1" ht="49.5" hidden="1" customHeight="1" x14ac:dyDescent="0.2">
      <c r="A28" s="770"/>
      <c r="B28" s="1190"/>
      <c r="C28" s="923"/>
      <c r="D28" s="771" t="s">
        <v>655</v>
      </c>
      <c r="E28" s="772" t="e">
        <f>+Y28/#REF!</f>
        <v>#REF!</v>
      </c>
      <c r="F28" s="773" t="s">
        <v>870</v>
      </c>
      <c r="G28" s="925">
        <v>0</v>
      </c>
      <c r="H28" s="925">
        <v>3</v>
      </c>
      <c r="I28" s="925">
        <v>3</v>
      </c>
      <c r="J28" s="1262" t="s">
        <v>569</v>
      </c>
      <c r="K28" s="1439"/>
      <c r="L28" s="1439"/>
      <c r="M28" s="1439"/>
      <c r="N28" s="1439"/>
      <c r="O28" s="1383"/>
      <c r="P28" s="1383"/>
      <c r="Q28" s="1383"/>
      <c r="R28" s="774"/>
      <c r="S28" s="1383"/>
      <c r="T28" s="1383"/>
      <c r="U28" s="1383"/>
      <c r="V28" s="347">
        <v>150000000</v>
      </c>
      <c r="W28" s="347">
        <v>100000000</v>
      </c>
      <c r="X28" s="1098"/>
      <c r="Y28" s="1383">
        <f>SUM(O28:T30)</f>
        <v>0</v>
      </c>
      <c r="Z28" s="1392" t="s">
        <v>881</v>
      </c>
      <c r="AA28" s="502"/>
      <c r="AB28" s="503"/>
      <c r="AC28" s="503"/>
      <c r="AD28" s="503"/>
      <c r="AE28" s="503"/>
      <c r="AF28" s="503"/>
      <c r="AG28" s="503"/>
      <c r="AH28" s="503"/>
      <c r="AI28" s="503"/>
      <c r="AJ28" s="503"/>
    </row>
    <row r="29" spans="1:36" s="775" customFormat="1" ht="28.5" hidden="1" customHeight="1" x14ac:dyDescent="0.2">
      <c r="A29" s="770"/>
      <c r="B29" s="1190"/>
      <c r="C29" s="923"/>
      <c r="D29" s="771" t="s">
        <v>656</v>
      </c>
      <c r="E29" s="772" t="e">
        <f>+Y29/#REF!</f>
        <v>#REF!</v>
      </c>
      <c r="F29" s="776" t="s">
        <v>222</v>
      </c>
      <c r="G29" s="924">
        <v>0</v>
      </c>
      <c r="H29" s="924">
        <v>0</v>
      </c>
      <c r="I29" s="924">
        <v>0</v>
      </c>
      <c r="J29" s="1263"/>
      <c r="K29" s="1440"/>
      <c r="L29" s="1440"/>
      <c r="M29" s="1440"/>
      <c r="N29" s="1440"/>
      <c r="O29" s="1384"/>
      <c r="P29" s="1384"/>
      <c r="Q29" s="1384"/>
      <c r="R29" s="777"/>
      <c r="S29" s="1384"/>
      <c r="T29" s="1384"/>
      <c r="U29" s="1384"/>
      <c r="V29" s="347">
        <v>60000000</v>
      </c>
      <c r="W29" s="347">
        <v>60000000</v>
      </c>
      <c r="X29" s="1099"/>
      <c r="Y29" s="1384"/>
      <c r="Z29" s="1393"/>
      <c r="AA29" s="502"/>
      <c r="AB29" s="503"/>
      <c r="AC29" s="503"/>
      <c r="AD29" s="503"/>
      <c r="AE29" s="503"/>
      <c r="AF29" s="503"/>
      <c r="AG29" s="503"/>
      <c r="AH29" s="503"/>
      <c r="AI29" s="503"/>
      <c r="AJ29" s="503"/>
    </row>
    <row r="30" spans="1:36" s="775" customFormat="1" ht="42.75" hidden="1" customHeight="1" x14ac:dyDescent="0.2">
      <c r="A30" s="770"/>
      <c r="B30" s="1190"/>
      <c r="C30" s="923"/>
      <c r="D30" s="771" t="s">
        <v>657</v>
      </c>
      <c r="E30" s="772" t="e">
        <f>+Y30/#REF!</f>
        <v>#REF!</v>
      </c>
      <c r="F30" s="776" t="s">
        <v>871</v>
      </c>
      <c r="G30" s="924">
        <v>0</v>
      </c>
      <c r="H30" s="924">
        <v>0.5</v>
      </c>
      <c r="I30" s="924">
        <v>0.5</v>
      </c>
      <c r="J30" s="1263"/>
      <c r="K30" s="1440"/>
      <c r="L30" s="1440"/>
      <c r="M30" s="1440"/>
      <c r="N30" s="1440"/>
      <c r="O30" s="1384"/>
      <c r="P30" s="1384"/>
      <c r="Q30" s="1384"/>
      <c r="R30" s="777"/>
      <c r="S30" s="1384"/>
      <c r="T30" s="1384"/>
      <c r="U30" s="1384"/>
      <c r="V30" s="347">
        <v>90000000</v>
      </c>
      <c r="W30" s="347">
        <v>90000000</v>
      </c>
      <c r="X30" s="1099"/>
      <c r="Y30" s="1384"/>
      <c r="Z30" s="1394"/>
      <c r="AA30" s="502"/>
      <c r="AB30" s="503"/>
      <c r="AC30" s="503"/>
      <c r="AD30" s="503"/>
      <c r="AE30" s="503"/>
      <c r="AF30" s="503"/>
      <c r="AG30" s="503"/>
      <c r="AH30" s="503"/>
      <c r="AI30" s="503"/>
      <c r="AJ30" s="503"/>
    </row>
    <row r="31" spans="1:36" s="775" customFormat="1" ht="42.75" hidden="1" x14ac:dyDescent="0.2">
      <c r="A31" s="922"/>
      <c r="B31" s="923"/>
      <c r="C31" s="923"/>
      <c r="D31" s="771" t="s">
        <v>921</v>
      </c>
      <c r="E31" s="772"/>
      <c r="F31" s="878" t="s">
        <v>922</v>
      </c>
      <c r="G31" s="924">
        <v>0</v>
      </c>
      <c r="H31" s="924">
        <v>1</v>
      </c>
      <c r="I31" s="924">
        <v>1</v>
      </c>
      <c r="J31" s="1264"/>
      <c r="K31" s="880"/>
      <c r="L31" s="880"/>
      <c r="M31" s="880"/>
      <c r="N31" s="880"/>
      <c r="O31" s="879"/>
      <c r="P31" s="879"/>
      <c r="Q31" s="879"/>
      <c r="R31" s="879"/>
      <c r="S31" s="879"/>
      <c r="T31" s="879"/>
      <c r="U31" s="879"/>
      <c r="V31" s="347"/>
      <c r="W31" s="347"/>
      <c r="X31" s="1099"/>
      <c r="Y31" s="879"/>
      <c r="Z31" s="881"/>
      <c r="AA31" s="502"/>
      <c r="AB31" s="503"/>
      <c r="AC31" s="503"/>
      <c r="AD31" s="503"/>
      <c r="AE31" s="503"/>
      <c r="AF31" s="503"/>
      <c r="AG31" s="503"/>
      <c r="AH31" s="503"/>
      <c r="AI31" s="503"/>
      <c r="AJ31" s="503"/>
    </row>
    <row r="32" spans="1:36" s="1" customFormat="1" ht="30" hidden="1" customHeight="1" x14ac:dyDescent="0.2">
      <c r="A32" s="357" t="s">
        <v>47</v>
      </c>
      <c r="B32" s="357" t="s">
        <v>31</v>
      </c>
      <c r="C32" s="357"/>
      <c r="D32" s="358" t="s">
        <v>49</v>
      </c>
      <c r="E32" s="359" t="e">
        <f>+Y32/#REF!</f>
        <v>#REF!</v>
      </c>
      <c r="F32" s="357"/>
      <c r="G32" s="360"/>
      <c r="H32" s="360"/>
      <c r="I32" s="361"/>
      <c r="J32" s="362"/>
      <c r="K32" s="361"/>
      <c r="L32" s="361"/>
      <c r="M32" s="362"/>
      <c r="N32" s="362"/>
      <c r="O32" s="528"/>
      <c r="P32" s="528"/>
      <c r="Q32" s="528"/>
      <c r="R32" s="528"/>
      <c r="S32" s="528"/>
      <c r="T32" s="528"/>
      <c r="U32" s="528">
        <v>209300000</v>
      </c>
      <c r="V32" s="361">
        <v>273849000</v>
      </c>
      <c r="W32" s="361">
        <v>284009000</v>
      </c>
      <c r="X32" s="361"/>
      <c r="Y32" s="528">
        <f>+Y33</f>
        <v>396241</v>
      </c>
      <c r="Z32" s="645"/>
      <c r="AA32" s="502"/>
      <c r="AB32" s="503"/>
      <c r="AC32" s="503"/>
      <c r="AD32" s="503"/>
      <c r="AE32" s="486"/>
      <c r="AF32" s="486"/>
      <c r="AG32" s="486"/>
      <c r="AH32" s="486"/>
      <c r="AI32" s="486"/>
      <c r="AJ32" s="486"/>
    </row>
    <row r="33" spans="1:36" s="1" customFormat="1" ht="45" hidden="1" x14ac:dyDescent="0.2">
      <c r="A33" s="341" t="s">
        <v>48</v>
      </c>
      <c r="B33" s="341" t="s">
        <v>33</v>
      </c>
      <c r="C33" s="341"/>
      <c r="D33" s="342" t="s">
        <v>50</v>
      </c>
      <c r="E33" s="343" t="e">
        <f>+Y33/#REF!</f>
        <v>#REF!</v>
      </c>
      <c r="F33" s="341"/>
      <c r="G33" s="344"/>
      <c r="H33" s="344"/>
      <c r="I33" s="345"/>
      <c r="J33" s="346"/>
      <c r="K33" s="345"/>
      <c r="L33" s="345"/>
      <c r="M33" s="346"/>
      <c r="N33" s="346"/>
      <c r="O33" s="580"/>
      <c r="P33" s="580"/>
      <c r="Q33" s="580"/>
      <c r="R33" s="580"/>
      <c r="S33" s="580"/>
      <c r="T33" s="580"/>
      <c r="U33" s="580">
        <v>209300000</v>
      </c>
      <c r="V33" s="345">
        <v>273849000</v>
      </c>
      <c r="W33" s="345">
        <v>284009000</v>
      </c>
      <c r="X33" s="345"/>
      <c r="Y33" s="580">
        <f>SUM(Y37:Y47)</f>
        <v>396241</v>
      </c>
      <c r="Z33" s="646"/>
      <c r="AA33" s="502"/>
      <c r="AB33" s="503"/>
      <c r="AC33" s="503"/>
      <c r="AD33" s="503"/>
      <c r="AE33" s="486"/>
      <c r="AF33" s="486"/>
      <c r="AG33" s="486"/>
      <c r="AH33" s="486"/>
      <c r="AI33" s="486"/>
      <c r="AJ33" s="486"/>
    </row>
    <row r="34" spans="1:36" s="1" customFormat="1" ht="57" hidden="1" x14ac:dyDescent="0.2">
      <c r="A34" s="317"/>
      <c r="B34" s="317" t="s">
        <v>15</v>
      </c>
      <c r="C34" s="317"/>
      <c r="D34" s="318" t="s">
        <v>51</v>
      </c>
      <c r="E34" s="319" t="e">
        <f>+Y34/#REF!</f>
        <v>#REF!</v>
      </c>
      <c r="F34" s="317" t="s">
        <v>400</v>
      </c>
      <c r="G34" s="347">
        <v>0</v>
      </c>
      <c r="H34" s="347"/>
      <c r="I34" s="330">
        <v>0.09</v>
      </c>
      <c r="J34" s="331"/>
      <c r="K34" s="330"/>
      <c r="L34" s="330"/>
      <c r="M34" s="331"/>
      <c r="N34" s="331"/>
      <c r="O34" s="516"/>
      <c r="P34" s="516"/>
      <c r="Q34" s="516"/>
      <c r="R34" s="516"/>
      <c r="S34" s="516"/>
      <c r="T34" s="516"/>
      <c r="U34" s="516">
        <f>+U37+U39+U40+U41+U46</f>
        <v>144000000</v>
      </c>
      <c r="V34" s="320">
        <f>+V37+V39+V40+V41+V46</f>
        <v>180849000</v>
      </c>
      <c r="W34" s="320">
        <f>+W37+W39+W40+W41+W46</f>
        <v>185000000</v>
      </c>
      <c r="X34" s="320"/>
      <c r="Y34" s="516" t="e">
        <f>+U34+V34+W34+#REF!</f>
        <v>#REF!</v>
      </c>
      <c r="Z34" s="1391" t="s">
        <v>379</v>
      </c>
      <c r="AA34" s="502"/>
      <c r="AB34" s="503"/>
      <c r="AC34" s="503"/>
      <c r="AD34" s="503"/>
      <c r="AE34" s="486"/>
      <c r="AF34" s="486"/>
      <c r="AG34" s="486"/>
      <c r="AH34" s="486"/>
      <c r="AI34" s="486"/>
      <c r="AJ34" s="486"/>
    </row>
    <row r="35" spans="1:36" s="1" customFormat="1" ht="35.25" hidden="1" customHeight="1" x14ac:dyDescent="0.2">
      <c r="A35" s="317"/>
      <c r="B35" s="317" t="s">
        <v>16</v>
      </c>
      <c r="C35" s="317"/>
      <c r="D35" s="348" t="s">
        <v>52</v>
      </c>
      <c r="E35" s="349" t="e">
        <f>+Y35/#REF!</f>
        <v>#REF!</v>
      </c>
      <c r="F35" s="317" t="s">
        <v>223</v>
      </c>
      <c r="G35" s="320">
        <v>0</v>
      </c>
      <c r="H35" s="320"/>
      <c r="I35" s="320">
        <v>0</v>
      </c>
      <c r="J35" s="321"/>
      <c r="K35" s="320"/>
      <c r="L35" s="320"/>
      <c r="M35" s="321"/>
      <c r="N35" s="321"/>
      <c r="O35" s="516"/>
      <c r="P35" s="516"/>
      <c r="Q35" s="516"/>
      <c r="R35" s="516"/>
      <c r="S35" s="516"/>
      <c r="T35" s="516"/>
      <c r="U35" s="516" t="e">
        <f>+#REF!+U42+U43+U44+U45+U47</f>
        <v>#REF!</v>
      </c>
      <c r="V35" s="320" t="e">
        <f>+#REF!+V42+V43+V44+V45+V47</f>
        <v>#REF!</v>
      </c>
      <c r="W35" s="320" t="e">
        <f>+#REF!+W42+W43+W44+W45+W47</f>
        <v>#REF!</v>
      </c>
      <c r="X35" s="320"/>
      <c r="Y35" s="516" t="e">
        <f>+U35+V35+W35+#REF!</f>
        <v>#REF!</v>
      </c>
      <c r="Z35" s="1391"/>
      <c r="AA35" s="502"/>
      <c r="AB35" s="503"/>
      <c r="AC35" s="503"/>
      <c r="AD35" s="503"/>
      <c r="AE35" s="486"/>
      <c r="AF35" s="486"/>
      <c r="AG35" s="486"/>
      <c r="AH35" s="486"/>
      <c r="AI35" s="486"/>
      <c r="AJ35" s="486"/>
    </row>
    <row r="36" spans="1:36" s="1" customFormat="1" ht="15" hidden="1" x14ac:dyDescent="0.2">
      <c r="A36" s="341" t="s">
        <v>53</v>
      </c>
      <c r="B36" s="1473" t="s">
        <v>37</v>
      </c>
      <c r="C36" s="1001"/>
      <c r="D36" s="342" t="s">
        <v>54</v>
      </c>
      <c r="E36" s="343" t="e">
        <f>+Y36/#REF!</f>
        <v>#REF!</v>
      </c>
      <c r="F36" s="341"/>
      <c r="G36" s="344"/>
      <c r="H36" s="344"/>
      <c r="I36" s="345"/>
      <c r="J36" s="346"/>
      <c r="K36" s="345"/>
      <c r="L36" s="345"/>
      <c r="M36" s="346"/>
      <c r="N36" s="346"/>
      <c r="O36" s="580"/>
      <c r="P36" s="580"/>
      <c r="Q36" s="580"/>
      <c r="R36" s="580"/>
      <c r="S36" s="580"/>
      <c r="T36" s="580"/>
      <c r="U36" s="580">
        <v>209300000</v>
      </c>
      <c r="V36" s="345">
        <v>273849000</v>
      </c>
      <c r="W36" s="345">
        <v>284009000</v>
      </c>
      <c r="X36" s="345"/>
      <c r="Y36" s="580">
        <f>SUM(Y37:Y47)</f>
        <v>396241</v>
      </c>
      <c r="Z36" s="646"/>
      <c r="AA36" s="502"/>
      <c r="AB36" s="503"/>
      <c r="AC36" s="503"/>
      <c r="AD36" s="503"/>
      <c r="AE36" s="486"/>
      <c r="AF36" s="486"/>
      <c r="AG36" s="486"/>
      <c r="AH36" s="486"/>
      <c r="AI36" s="486"/>
      <c r="AJ36" s="486"/>
    </row>
    <row r="37" spans="1:36" s="1" customFormat="1" ht="42.75" hidden="1" customHeight="1" x14ac:dyDescent="0.2">
      <c r="A37" s="9"/>
      <c r="B37" s="1474"/>
      <c r="C37" s="1002"/>
      <c r="D37" s="318" t="s">
        <v>658</v>
      </c>
      <c r="E37" s="319" t="e">
        <f>+Y37/#REF!</f>
        <v>#REF!</v>
      </c>
      <c r="F37" s="317" t="s">
        <v>401</v>
      </c>
      <c r="G37" s="320">
        <v>0</v>
      </c>
      <c r="H37" s="320">
        <v>7</v>
      </c>
      <c r="I37" s="320">
        <v>8</v>
      </c>
      <c r="J37" s="1451" t="s">
        <v>560</v>
      </c>
      <c r="K37" s="1451" t="s">
        <v>605</v>
      </c>
      <c r="L37" s="693" t="s">
        <v>564</v>
      </c>
      <c r="M37" s="321">
        <v>0</v>
      </c>
      <c r="N37" s="321">
        <v>8</v>
      </c>
      <c r="O37" s="1296"/>
      <c r="P37" s="1299">
        <f>65561+24475</f>
        <v>90036</v>
      </c>
      <c r="Q37" s="1299">
        <v>97853</v>
      </c>
      <c r="R37" s="1299">
        <v>173803</v>
      </c>
      <c r="S37" s="1395" t="s">
        <v>614</v>
      </c>
      <c r="T37" s="1296"/>
      <c r="U37" s="516">
        <v>50000000</v>
      </c>
      <c r="V37" s="320">
        <v>80000000</v>
      </c>
      <c r="W37" s="320">
        <v>90000000</v>
      </c>
      <c r="X37" s="1095"/>
      <c r="Y37" s="1296">
        <f>SUM(O37:S45)</f>
        <v>361692</v>
      </c>
      <c r="Z37" s="1376" t="s">
        <v>881</v>
      </c>
      <c r="AA37" s="621"/>
      <c r="AB37" s="486"/>
      <c r="AC37" s="486"/>
      <c r="AD37" s="486"/>
      <c r="AE37" s="486"/>
      <c r="AF37" s="486"/>
      <c r="AG37" s="486"/>
      <c r="AH37" s="486"/>
      <c r="AI37" s="486"/>
      <c r="AJ37" s="486"/>
    </row>
    <row r="38" spans="1:36" s="1" customFormat="1" ht="44.25" hidden="1" customHeight="1" x14ac:dyDescent="0.2">
      <c r="A38" s="9"/>
      <c r="B38" s="1474"/>
      <c r="C38" s="1002"/>
      <c r="D38" s="318" t="s">
        <v>659</v>
      </c>
      <c r="E38" s="319"/>
      <c r="F38" s="317" t="s">
        <v>405</v>
      </c>
      <c r="G38" s="320">
        <v>0</v>
      </c>
      <c r="H38" s="320">
        <v>1</v>
      </c>
      <c r="I38" s="320">
        <v>1</v>
      </c>
      <c r="J38" s="1452"/>
      <c r="K38" s="1452"/>
      <c r="L38" s="693" t="s">
        <v>565</v>
      </c>
      <c r="M38" s="321">
        <v>0</v>
      </c>
      <c r="N38" s="321">
        <v>8</v>
      </c>
      <c r="O38" s="1297"/>
      <c r="P38" s="1300"/>
      <c r="Q38" s="1300"/>
      <c r="R38" s="1300"/>
      <c r="S38" s="1396"/>
      <c r="T38" s="1297"/>
      <c r="U38" s="516"/>
      <c r="V38" s="320"/>
      <c r="W38" s="320"/>
      <c r="X38" s="1096"/>
      <c r="Y38" s="1297"/>
      <c r="Z38" s="1390"/>
      <c r="AA38" s="621"/>
      <c r="AB38" s="486"/>
      <c r="AC38" s="486"/>
      <c r="AD38" s="486"/>
      <c r="AE38" s="486"/>
      <c r="AF38" s="486"/>
      <c r="AG38" s="486"/>
      <c r="AH38" s="486"/>
      <c r="AI38" s="486"/>
      <c r="AJ38" s="486"/>
    </row>
    <row r="39" spans="1:36" s="1" customFormat="1" ht="28.5" hidden="1" customHeight="1" x14ac:dyDescent="0.2">
      <c r="A39" s="9"/>
      <c r="B39" s="1474"/>
      <c r="C39" s="1002"/>
      <c r="D39" s="318" t="s">
        <v>660</v>
      </c>
      <c r="E39" s="319" t="e">
        <f>+Y39/#REF!</f>
        <v>#REF!</v>
      </c>
      <c r="F39" s="317" t="s">
        <v>402</v>
      </c>
      <c r="G39" s="320">
        <v>2</v>
      </c>
      <c r="H39" s="320">
        <v>1</v>
      </c>
      <c r="I39" s="320">
        <v>1</v>
      </c>
      <c r="J39" s="1452"/>
      <c r="K39" s="1452"/>
      <c r="L39" s="1451" t="s">
        <v>562</v>
      </c>
      <c r="M39" s="1451">
        <v>0</v>
      </c>
      <c r="N39" s="1385">
        <v>21</v>
      </c>
      <c r="O39" s="1297"/>
      <c r="P39" s="1300"/>
      <c r="Q39" s="1300"/>
      <c r="R39" s="1300"/>
      <c r="S39" s="1396"/>
      <c r="T39" s="1297"/>
      <c r="U39" s="516">
        <v>10000000</v>
      </c>
      <c r="V39" s="320">
        <v>12000000</v>
      </c>
      <c r="W39" s="320">
        <v>12000000</v>
      </c>
      <c r="X39" s="1096"/>
      <c r="Y39" s="1297"/>
      <c r="Z39" s="1390"/>
      <c r="AA39" s="621"/>
      <c r="AB39" s="486"/>
      <c r="AC39" s="486"/>
      <c r="AD39" s="486"/>
      <c r="AE39" s="486"/>
      <c r="AF39" s="486"/>
      <c r="AG39" s="486"/>
      <c r="AH39" s="486"/>
      <c r="AI39" s="486"/>
      <c r="AJ39" s="486"/>
    </row>
    <row r="40" spans="1:36" s="1" customFormat="1" ht="28.5" hidden="1" customHeight="1" x14ac:dyDescent="0.2">
      <c r="A40" s="9"/>
      <c r="B40" s="1474"/>
      <c r="C40" s="1002"/>
      <c r="D40" s="318" t="s">
        <v>661</v>
      </c>
      <c r="E40" s="319" t="e">
        <f>+Y40/#REF!</f>
        <v>#REF!</v>
      </c>
      <c r="F40" s="317" t="s">
        <v>403</v>
      </c>
      <c r="G40" s="692">
        <v>2</v>
      </c>
      <c r="H40" s="692">
        <v>1</v>
      </c>
      <c r="I40" s="320">
        <v>1</v>
      </c>
      <c r="J40" s="1452"/>
      <c r="K40" s="1452"/>
      <c r="L40" s="1452"/>
      <c r="M40" s="1452"/>
      <c r="N40" s="1386"/>
      <c r="O40" s="1297"/>
      <c r="P40" s="1300"/>
      <c r="Q40" s="1300"/>
      <c r="R40" s="1300"/>
      <c r="S40" s="1396"/>
      <c r="T40" s="1297"/>
      <c r="U40" s="516">
        <v>5000000</v>
      </c>
      <c r="V40" s="320">
        <v>5000000</v>
      </c>
      <c r="W40" s="320">
        <v>5000000</v>
      </c>
      <c r="X40" s="1096"/>
      <c r="Y40" s="1297"/>
      <c r="Z40" s="1390"/>
      <c r="AA40" s="621"/>
      <c r="AB40" s="486"/>
      <c r="AC40" s="486"/>
      <c r="AD40" s="486"/>
      <c r="AE40" s="486"/>
      <c r="AF40" s="486"/>
      <c r="AG40" s="486"/>
      <c r="AH40" s="486"/>
      <c r="AI40" s="486"/>
      <c r="AJ40" s="486"/>
    </row>
    <row r="41" spans="1:36" s="1" customFormat="1" ht="42.75" hidden="1" customHeight="1" x14ac:dyDescent="0.2">
      <c r="A41" s="9"/>
      <c r="B41" s="1474"/>
      <c r="C41" s="1002"/>
      <c r="D41" s="318" t="s">
        <v>662</v>
      </c>
      <c r="E41" s="319" t="e">
        <f>+Y41/#REF!</f>
        <v>#REF!</v>
      </c>
      <c r="F41" s="317" t="s">
        <v>404</v>
      </c>
      <c r="G41" s="320">
        <v>1</v>
      </c>
      <c r="H41" s="320">
        <v>0</v>
      </c>
      <c r="I41" s="320">
        <v>1</v>
      </c>
      <c r="J41" s="1452"/>
      <c r="K41" s="1452"/>
      <c r="L41" s="1452"/>
      <c r="M41" s="1452"/>
      <c r="N41" s="1386"/>
      <c r="O41" s="1297"/>
      <c r="P41" s="1300"/>
      <c r="Q41" s="1300"/>
      <c r="R41" s="1300"/>
      <c r="S41" s="1396"/>
      <c r="T41" s="1297"/>
      <c r="U41" s="516">
        <v>15000000</v>
      </c>
      <c r="V41" s="320">
        <v>18000000</v>
      </c>
      <c r="W41" s="320">
        <v>18000000</v>
      </c>
      <c r="X41" s="1096"/>
      <c r="Y41" s="1297"/>
      <c r="Z41" s="1390"/>
      <c r="AA41" s="621"/>
      <c r="AB41" s="486"/>
      <c r="AC41" s="486"/>
      <c r="AD41" s="486"/>
      <c r="AE41" s="486"/>
      <c r="AF41" s="486"/>
      <c r="AG41" s="486"/>
      <c r="AH41" s="486"/>
      <c r="AI41" s="486"/>
      <c r="AJ41" s="486"/>
    </row>
    <row r="42" spans="1:36" s="1" customFormat="1" ht="30.75" hidden="1" customHeight="1" x14ac:dyDescent="0.2">
      <c r="A42" s="9"/>
      <c r="B42" s="1474"/>
      <c r="C42" s="1002"/>
      <c r="D42" s="318" t="s">
        <v>663</v>
      </c>
      <c r="E42" s="319" t="e">
        <f>+Y42/#REF!</f>
        <v>#REF!</v>
      </c>
      <c r="F42" s="317" t="s">
        <v>406</v>
      </c>
      <c r="G42" s="692">
        <v>7</v>
      </c>
      <c r="H42" s="692">
        <v>7</v>
      </c>
      <c r="I42" s="320">
        <v>7</v>
      </c>
      <c r="J42" s="1452"/>
      <c r="K42" s="1452"/>
      <c r="L42" s="1452"/>
      <c r="M42" s="1452"/>
      <c r="N42" s="1386"/>
      <c r="O42" s="1297"/>
      <c r="P42" s="1300"/>
      <c r="Q42" s="1300"/>
      <c r="R42" s="1300"/>
      <c r="S42" s="1396"/>
      <c r="T42" s="1297"/>
      <c r="U42" s="516">
        <v>30300000</v>
      </c>
      <c r="V42" s="320">
        <v>40000000</v>
      </c>
      <c r="W42" s="320">
        <v>55000000</v>
      </c>
      <c r="X42" s="1096"/>
      <c r="Y42" s="1297"/>
      <c r="Z42" s="1390"/>
      <c r="AA42" s="621"/>
      <c r="AB42" s="486"/>
      <c r="AC42" s="486"/>
      <c r="AD42" s="486"/>
      <c r="AE42" s="486"/>
      <c r="AF42" s="486"/>
      <c r="AG42" s="486"/>
      <c r="AH42" s="486"/>
      <c r="AI42" s="486"/>
      <c r="AJ42" s="486"/>
    </row>
    <row r="43" spans="1:36" s="1" customFormat="1" ht="28.5" hidden="1" customHeight="1" x14ac:dyDescent="0.2">
      <c r="A43" s="9"/>
      <c r="B43" s="1474"/>
      <c r="C43" s="1002"/>
      <c r="D43" s="318" t="s">
        <v>664</v>
      </c>
      <c r="E43" s="319" t="e">
        <f>+Y43/#REF!</f>
        <v>#REF!</v>
      </c>
      <c r="F43" s="317" t="s">
        <v>407</v>
      </c>
      <c r="G43" s="692">
        <v>7</v>
      </c>
      <c r="H43" s="692">
        <v>7</v>
      </c>
      <c r="I43" s="320">
        <v>7</v>
      </c>
      <c r="J43" s="1452"/>
      <c r="K43" s="1452"/>
      <c r="L43" s="1452"/>
      <c r="M43" s="1452"/>
      <c r="N43" s="1386"/>
      <c r="O43" s="1297"/>
      <c r="P43" s="1300"/>
      <c r="Q43" s="1300"/>
      <c r="R43" s="1300"/>
      <c r="S43" s="1396"/>
      <c r="T43" s="1297"/>
      <c r="U43" s="516">
        <v>10000000</v>
      </c>
      <c r="V43" s="320">
        <v>13000000</v>
      </c>
      <c r="W43" s="320">
        <v>13000000</v>
      </c>
      <c r="X43" s="1096"/>
      <c r="Y43" s="1297"/>
      <c r="Z43" s="1390"/>
      <c r="AA43" s="621"/>
      <c r="AB43" s="486"/>
      <c r="AC43" s="486"/>
      <c r="AD43" s="486"/>
      <c r="AE43" s="486"/>
      <c r="AF43" s="486"/>
      <c r="AG43" s="486"/>
      <c r="AH43" s="486"/>
      <c r="AI43" s="486"/>
      <c r="AJ43" s="486"/>
    </row>
    <row r="44" spans="1:36" s="1" customFormat="1" ht="35.25" hidden="1" customHeight="1" x14ac:dyDescent="0.2">
      <c r="A44" s="9"/>
      <c r="B44" s="1474"/>
      <c r="C44" s="1002"/>
      <c r="D44" s="318" t="s">
        <v>665</v>
      </c>
      <c r="E44" s="319" t="e">
        <f>+Y44/#REF!</f>
        <v>#REF!</v>
      </c>
      <c r="F44" s="317" t="s">
        <v>408</v>
      </c>
      <c r="G44" s="694">
        <v>1</v>
      </c>
      <c r="H44" s="694">
        <v>1</v>
      </c>
      <c r="I44" s="320">
        <v>1</v>
      </c>
      <c r="J44" s="1452"/>
      <c r="K44" s="1452"/>
      <c r="L44" s="1452"/>
      <c r="M44" s="1452"/>
      <c r="N44" s="1386"/>
      <c r="O44" s="1297"/>
      <c r="P44" s="1300"/>
      <c r="Q44" s="1300"/>
      <c r="R44" s="1300"/>
      <c r="S44" s="1396"/>
      <c r="T44" s="1297"/>
      <c r="U44" s="516">
        <v>20000000</v>
      </c>
      <c r="V44" s="320">
        <v>20000000</v>
      </c>
      <c r="W44" s="320">
        <v>20000000</v>
      </c>
      <c r="X44" s="1096"/>
      <c r="Y44" s="1297"/>
      <c r="Z44" s="1390"/>
      <c r="AA44" s="621"/>
      <c r="AB44" s="486"/>
      <c r="AC44" s="486"/>
      <c r="AD44" s="486"/>
      <c r="AE44" s="486"/>
      <c r="AF44" s="486"/>
      <c r="AG44" s="486"/>
      <c r="AH44" s="486"/>
      <c r="AI44" s="486"/>
      <c r="AJ44" s="486"/>
    </row>
    <row r="45" spans="1:36" s="1" customFormat="1" ht="15" hidden="1" customHeight="1" x14ac:dyDescent="0.2">
      <c r="A45" s="9"/>
      <c r="B45" s="1474"/>
      <c r="C45" s="1002"/>
      <c r="D45" s="318" t="s">
        <v>666</v>
      </c>
      <c r="E45" s="319" t="e">
        <f>+Y45/#REF!</f>
        <v>#REF!</v>
      </c>
      <c r="F45" s="317" t="s">
        <v>409</v>
      </c>
      <c r="G45" s="692">
        <v>1</v>
      </c>
      <c r="H45" s="692">
        <v>1</v>
      </c>
      <c r="I45" s="320">
        <v>1</v>
      </c>
      <c r="J45" s="1453"/>
      <c r="K45" s="1453"/>
      <c r="L45" s="1453"/>
      <c r="M45" s="1453"/>
      <c r="N45" s="1387"/>
      <c r="O45" s="1298"/>
      <c r="P45" s="1301"/>
      <c r="Q45" s="1301"/>
      <c r="R45" s="1301"/>
      <c r="S45" s="1397"/>
      <c r="T45" s="1298"/>
      <c r="U45" s="516">
        <v>5000000</v>
      </c>
      <c r="V45" s="320">
        <v>5000000</v>
      </c>
      <c r="W45" s="320">
        <v>5000000</v>
      </c>
      <c r="X45" s="1097"/>
      <c r="Y45" s="1298"/>
      <c r="Z45" s="1390"/>
      <c r="AA45" s="621"/>
      <c r="AB45" s="486"/>
      <c r="AC45" s="486"/>
      <c r="AD45" s="486"/>
      <c r="AE45" s="486"/>
      <c r="AF45" s="486"/>
      <c r="AG45" s="486"/>
      <c r="AH45" s="486"/>
      <c r="AI45" s="486"/>
      <c r="AJ45" s="486"/>
    </row>
    <row r="46" spans="1:36" s="1" customFormat="1" ht="42.75" hidden="1" customHeight="1" x14ac:dyDescent="0.2">
      <c r="A46" s="9"/>
      <c r="B46" s="1474"/>
      <c r="C46" s="1002"/>
      <c r="D46" s="318" t="s">
        <v>667</v>
      </c>
      <c r="E46" s="319" t="e">
        <f>+Y46/#REF!</f>
        <v>#REF!</v>
      </c>
      <c r="F46" s="317" t="s">
        <v>410</v>
      </c>
      <c r="G46" s="692">
        <v>3</v>
      </c>
      <c r="H46" s="692">
        <v>4</v>
      </c>
      <c r="I46" s="320">
        <v>2</v>
      </c>
      <c r="J46" s="1451" t="s">
        <v>561</v>
      </c>
      <c r="K46" s="1454" t="s">
        <v>607</v>
      </c>
      <c r="L46" s="1451" t="s">
        <v>563</v>
      </c>
      <c r="M46" s="1451"/>
      <c r="N46" s="1451"/>
      <c r="O46" s="1383"/>
      <c r="P46" s="1296"/>
      <c r="Q46" s="1299">
        <v>34549</v>
      </c>
      <c r="R46" s="1296"/>
      <c r="S46" s="1395" t="s">
        <v>613</v>
      </c>
      <c r="T46" s="1296"/>
      <c r="U46" s="1296">
        <v>64000000</v>
      </c>
      <c r="V46" s="320">
        <v>65849000</v>
      </c>
      <c r="W46" s="320">
        <v>60000000</v>
      </c>
      <c r="X46" s="1095"/>
      <c r="Y46" s="1296">
        <f>SUM(O46:S47)</f>
        <v>34549</v>
      </c>
      <c r="Z46" s="1390"/>
      <c r="AA46" s="621"/>
      <c r="AB46" s="486"/>
      <c r="AC46" s="486"/>
      <c r="AD46" s="486"/>
      <c r="AE46" s="486"/>
      <c r="AF46" s="486"/>
      <c r="AG46" s="486"/>
      <c r="AH46" s="486"/>
      <c r="AI46" s="486"/>
      <c r="AJ46" s="486"/>
    </row>
    <row r="47" spans="1:36" s="1" customFormat="1" ht="28.5" hidden="1" customHeight="1" x14ac:dyDescent="0.2">
      <c r="A47" s="9"/>
      <c r="B47" s="1475"/>
      <c r="C47" s="1003"/>
      <c r="D47" s="318" t="s">
        <v>668</v>
      </c>
      <c r="E47" s="319" t="e">
        <f>+Y47/#REF!</f>
        <v>#REF!</v>
      </c>
      <c r="F47" s="317" t="s">
        <v>224</v>
      </c>
      <c r="G47" s="320">
        <v>0</v>
      </c>
      <c r="H47" s="320">
        <v>0</v>
      </c>
      <c r="I47" s="837">
        <v>0.5</v>
      </c>
      <c r="J47" s="1453"/>
      <c r="K47" s="1455"/>
      <c r="L47" s="1453"/>
      <c r="M47" s="1453"/>
      <c r="N47" s="1453">
        <v>1</v>
      </c>
      <c r="O47" s="1470"/>
      <c r="P47" s="1298"/>
      <c r="Q47" s="1301"/>
      <c r="R47" s="1298"/>
      <c r="S47" s="1397"/>
      <c r="T47" s="1298"/>
      <c r="U47" s="1298"/>
      <c r="V47" s="320">
        <v>0</v>
      </c>
      <c r="W47" s="320">
        <v>5009000</v>
      </c>
      <c r="X47" s="1097"/>
      <c r="Y47" s="1298"/>
      <c r="Z47" s="1377"/>
      <c r="AA47" s="621"/>
      <c r="AB47" s="486"/>
      <c r="AC47" s="486"/>
      <c r="AD47" s="486"/>
      <c r="AE47" s="486"/>
      <c r="AF47" s="486"/>
      <c r="AG47" s="486"/>
      <c r="AH47" s="486"/>
      <c r="AI47" s="486"/>
      <c r="AJ47" s="486"/>
    </row>
    <row r="48" spans="1:36" s="1" customFormat="1" ht="45" hidden="1" x14ac:dyDescent="0.2">
      <c r="A48" s="6" t="s">
        <v>60</v>
      </c>
      <c r="B48" s="357" t="s">
        <v>31</v>
      </c>
      <c r="C48" s="357"/>
      <c r="D48" s="358" t="s">
        <v>10</v>
      </c>
      <c r="E48" s="359" t="e">
        <f>+Y48/#REF!</f>
        <v>#REF!</v>
      </c>
      <c r="F48" s="357"/>
      <c r="G48" s="360"/>
      <c r="H48" s="360"/>
      <c r="I48" s="361"/>
      <c r="J48" s="362"/>
      <c r="K48" s="361"/>
      <c r="L48" s="361"/>
      <c r="M48" s="362"/>
      <c r="N48" s="362"/>
      <c r="O48" s="528"/>
      <c r="P48" s="528"/>
      <c r="Q48" s="528"/>
      <c r="R48" s="528"/>
      <c r="S48" s="528"/>
      <c r="T48" s="528"/>
      <c r="U48" s="528">
        <v>182300000</v>
      </c>
      <c r="V48" s="528">
        <v>232387000</v>
      </c>
      <c r="W48" s="528">
        <v>240913000</v>
      </c>
      <c r="X48" s="528"/>
      <c r="Y48" s="528" t="e">
        <f>+Y49</f>
        <v>#REF!</v>
      </c>
      <c r="Z48" s="645"/>
      <c r="AA48" s="502"/>
      <c r="AB48" s="503"/>
      <c r="AC48" s="503"/>
      <c r="AD48" s="503"/>
      <c r="AE48" s="486"/>
      <c r="AF48" s="486"/>
      <c r="AG48" s="486"/>
      <c r="AH48" s="486"/>
      <c r="AI48" s="486"/>
      <c r="AJ48" s="486"/>
    </row>
    <row r="49" spans="1:36" s="1" customFormat="1" ht="33" hidden="1" customHeight="1" x14ac:dyDescent="0.2">
      <c r="A49" s="7" t="s">
        <v>61</v>
      </c>
      <c r="B49" s="350" t="s">
        <v>33</v>
      </c>
      <c r="C49" s="350"/>
      <c r="D49" s="351" t="s">
        <v>55</v>
      </c>
      <c r="E49" s="352" t="e">
        <f>+Y49/#REF!</f>
        <v>#REF!</v>
      </c>
      <c r="F49" s="350"/>
      <c r="G49" s="353"/>
      <c r="H49" s="353"/>
      <c r="I49" s="354"/>
      <c r="J49" s="355"/>
      <c r="K49" s="354"/>
      <c r="L49" s="354"/>
      <c r="M49" s="355"/>
      <c r="N49" s="355"/>
      <c r="O49" s="529"/>
      <c r="P49" s="529"/>
      <c r="Q49" s="529"/>
      <c r="R49" s="529"/>
      <c r="S49" s="529"/>
      <c r="T49" s="529"/>
      <c r="U49" s="529">
        <v>182300000</v>
      </c>
      <c r="V49" s="529">
        <v>232387000</v>
      </c>
      <c r="W49" s="529">
        <v>240913000</v>
      </c>
      <c r="X49" s="529"/>
      <c r="Y49" s="529" t="e">
        <f>+Y53+Y56</f>
        <v>#REF!</v>
      </c>
      <c r="Z49" s="647"/>
      <c r="AA49" s="502"/>
      <c r="AB49" s="503"/>
      <c r="AC49" s="503"/>
      <c r="AD49" s="503"/>
      <c r="AE49" s="486"/>
      <c r="AF49" s="486"/>
      <c r="AG49" s="486"/>
      <c r="AH49" s="486"/>
      <c r="AI49" s="486"/>
      <c r="AJ49" s="486"/>
    </row>
    <row r="50" spans="1:36" s="1" customFormat="1" ht="42.75" hidden="1" customHeight="1" x14ac:dyDescent="0.2">
      <c r="A50" s="9"/>
      <c r="B50" s="317" t="s">
        <v>17</v>
      </c>
      <c r="C50" s="317"/>
      <c r="D50" s="318" t="s">
        <v>56</v>
      </c>
      <c r="E50" s="319" t="e">
        <f>+Y50/#REF!</f>
        <v>#REF!</v>
      </c>
      <c r="F50" s="317" t="s">
        <v>411</v>
      </c>
      <c r="G50" s="329">
        <v>0</v>
      </c>
      <c r="H50" s="329"/>
      <c r="I50" s="330">
        <v>0.09</v>
      </c>
      <c r="J50" s="331"/>
      <c r="K50" s="330"/>
      <c r="L50" s="330"/>
      <c r="M50" s="331"/>
      <c r="N50" s="331"/>
      <c r="O50" s="516"/>
      <c r="P50" s="516"/>
      <c r="Q50" s="516"/>
      <c r="R50" s="516"/>
      <c r="S50" s="516"/>
      <c r="T50" s="516"/>
      <c r="U50" s="516" t="e">
        <f>+U54+U55+#REF!</f>
        <v>#REF!</v>
      </c>
      <c r="V50" s="516" t="e">
        <f>+V54+V55+#REF!</f>
        <v>#REF!</v>
      </c>
      <c r="W50" s="516" t="e">
        <f>+W54+W55+#REF!</f>
        <v>#REF!</v>
      </c>
      <c r="X50" s="516"/>
      <c r="Y50" s="516" t="e">
        <f>+U50+V50+W50+#REF!</f>
        <v>#REF!</v>
      </c>
      <c r="Z50" s="1391" t="s">
        <v>378</v>
      </c>
      <c r="AA50" s="502"/>
      <c r="AB50" s="503"/>
      <c r="AC50" s="503"/>
      <c r="AD50" s="503"/>
      <c r="AE50" s="486"/>
      <c r="AF50" s="486"/>
      <c r="AG50" s="486"/>
      <c r="AH50" s="486"/>
      <c r="AI50" s="486"/>
      <c r="AJ50" s="486"/>
    </row>
    <row r="51" spans="1:36" s="1" customFormat="1" ht="57" hidden="1" x14ac:dyDescent="0.2">
      <c r="A51" s="9"/>
      <c r="B51" s="317" t="s">
        <v>18</v>
      </c>
      <c r="C51" s="317"/>
      <c r="D51" s="318" t="s">
        <v>57</v>
      </c>
      <c r="E51" s="319" t="e">
        <f>+Y51/#REF!</f>
        <v>#REF!</v>
      </c>
      <c r="F51" s="317" t="s">
        <v>412</v>
      </c>
      <c r="G51" s="329">
        <v>0</v>
      </c>
      <c r="H51" s="329"/>
      <c r="I51" s="330">
        <v>0.1</v>
      </c>
      <c r="J51" s="331"/>
      <c r="K51" s="330"/>
      <c r="L51" s="330"/>
      <c r="M51" s="331"/>
      <c r="N51" s="331"/>
      <c r="O51" s="516"/>
      <c r="P51" s="516"/>
      <c r="Q51" s="516"/>
      <c r="R51" s="516"/>
      <c r="S51" s="516"/>
      <c r="T51" s="516"/>
      <c r="U51" s="516" t="e">
        <f>+#REF!+U57+U58+U59</f>
        <v>#REF!</v>
      </c>
      <c r="V51" s="516" t="e">
        <f>+#REF!+V57+V58+V59</f>
        <v>#REF!</v>
      </c>
      <c r="W51" s="516" t="e">
        <f>+#REF!+W57+W58+W59</f>
        <v>#REF!</v>
      </c>
      <c r="X51" s="516"/>
      <c r="Y51" s="516" t="e">
        <f>+U51+V51+W51+#REF!</f>
        <v>#REF!</v>
      </c>
      <c r="Z51" s="1391"/>
      <c r="AA51" s="502"/>
      <c r="AB51" s="503"/>
      <c r="AC51" s="503"/>
      <c r="AD51" s="503"/>
      <c r="AE51" s="486"/>
      <c r="AF51" s="486"/>
      <c r="AG51" s="486"/>
      <c r="AH51" s="486"/>
      <c r="AI51" s="486"/>
      <c r="AJ51" s="486"/>
    </row>
    <row r="52" spans="1:36" s="1" customFormat="1" ht="57" hidden="1" x14ac:dyDescent="0.2">
      <c r="A52" s="9"/>
      <c r="B52" s="317" t="s">
        <v>19</v>
      </c>
      <c r="C52" s="317"/>
      <c r="D52" s="318" t="s">
        <v>58</v>
      </c>
      <c r="E52" s="319" t="e">
        <f>+Y52/#REF!</f>
        <v>#REF!</v>
      </c>
      <c r="F52" s="317" t="s">
        <v>413</v>
      </c>
      <c r="G52" s="329">
        <v>0</v>
      </c>
      <c r="H52" s="329"/>
      <c r="I52" s="330">
        <v>0.1</v>
      </c>
      <c r="J52" s="331"/>
      <c r="K52" s="330"/>
      <c r="L52" s="330"/>
      <c r="M52" s="331"/>
      <c r="N52" s="331"/>
      <c r="O52" s="516"/>
      <c r="P52" s="516"/>
      <c r="Q52" s="516"/>
      <c r="R52" s="516"/>
      <c r="S52" s="516"/>
      <c r="T52" s="516"/>
      <c r="U52" s="516" t="e">
        <f>+U61+U62+U64+U65+U66+#REF!+U67</f>
        <v>#REF!</v>
      </c>
      <c r="V52" s="516" t="e">
        <f>+V61+V62+V64+V65+V66+#REF!+V67</f>
        <v>#REF!</v>
      </c>
      <c r="W52" s="516" t="e">
        <f>+W61+W62+W64+W65+W66+#REF!+W67</f>
        <v>#REF!</v>
      </c>
      <c r="X52" s="516"/>
      <c r="Y52" s="516" t="e">
        <f>+U52+V52+W52+#REF!</f>
        <v>#REF!</v>
      </c>
      <c r="Z52" s="1391"/>
      <c r="AA52" s="502"/>
      <c r="AB52" s="503"/>
      <c r="AC52" s="503"/>
      <c r="AD52" s="503"/>
      <c r="AE52" s="486"/>
      <c r="AF52" s="486"/>
      <c r="AG52" s="486"/>
      <c r="AH52" s="486"/>
      <c r="AI52" s="486"/>
      <c r="AJ52" s="486"/>
    </row>
    <row r="53" spans="1:36" s="1" customFormat="1" ht="15" hidden="1" x14ac:dyDescent="0.2">
      <c r="A53" s="8" t="s">
        <v>62</v>
      </c>
      <c r="B53" s="1476" t="s">
        <v>37</v>
      </c>
      <c r="C53" s="1004"/>
      <c r="D53" s="364" t="s">
        <v>59</v>
      </c>
      <c r="E53" s="365" t="e">
        <f>+Y53/#REF!</f>
        <v>#REF!</v>
      </c>
      <c r="F53" s="363"/>
      <c r="G53" s="366"/>
      <c r="H53" s="366"/>
      <c r="I53" s="367"/>
      <c r="J53" s="368"/>
      <c r="K53" s="367"/>
      <c r="L53" s="367"/>
      <c r="M53" s="368"/>
      <c r="N53" s="368"/>
      <c r="O53" s="530"/>
      <c r="P53" s="530"/>
      <c r="Q53" s="530"/>
      <c r="R53" s="530"/>
      <c r="S53" s="530"/>
      <c r="T53" s="530"/>
      <c r="U53" s="530">
        <v>81000000</v>
      </c>
      <c r="V53" s="530">
        <v>110000000</v>
      </c>
      <c r="W53" s="530">
        <v>110000000</v>
      </c>
      <c r="X53" s="530"/>
      <c r="Y53" s="530">
        <f>SUM(Y54)</f>
        <v>5000</v>
      </c>
      <c r="Z53" s="648"/>
      <c r="AA53" s="502"/>
      <c r="AB53" s="503"/>
      <c r="AC53" s="503"/>
      <c r="AD53" s="503"/>
      <c r="AE53" s="486"/>
      <c r="AF53" s="486"/>
      <c r="AG53" s="486"/>
      <c r="AH53" s="486"/>
      <c r="AI53" s="486"/>
      <c r="AJ53" s="486"/>
    </row>
    <row r="54" spans="1:36" s="1" customFormat="1" ht="71.25" hidden="1" customHeight="1" x14ac:dyDescent="0.2">
      <c r="A54" s="9"/>
      <c r="B54" s="1477"/>
      <c r="C54" s="1005"/>
      <c r="D54" s="318" t="s">
        <v>669</v>
      </c>
      <c r="E54" s="319" t="e">
        <f>+Y54/#REF!</f>
        <v>#REF!</v>
      </c>
      <c r="F54" s="317" t="s">
        <v>414</v>
      </c>
      <c r="G54" s="692">
        <v>1</v>
      </c>
      <c r="H54" s="692">
        <v>1</v>
      </c>
      <c r="I54" s="320">
        <v>1</v>
      </c>
      <c r="J54" s="695" t="s">
        <v>587</v>
      </c>
      <c r="K54" s="320"/>
      <c r="L54" s="320"/>
      <c r="M54" s="321"/>
      <c r="N54" s="321"/>
      <c r="O54" s="516"/>
      <c r="P54" s="1299">
        <v>5000</v>
      </c>
      <c r="Q54" s="516"/>
      <c r="R54" s="516"/>
      <c r="S54" s="516"/>
      <c r="T54" s="516"/>
      <c r="U54" s="516">
        <v>50000000</v>
      </c>
      <c r="V54" s="516">
        <v>70000000</v>
      </c>
      <c r="W54" s="516">
        <v>70000000</v>
      </c>
      <c r="X54" s="993"/>
      <c r="Y54" s="1388">
        <f>SUM(O54:T55)</f>
        <v>5000</v>
      </c>
      <c r="Z54" s="1376" t="s">
        <v>881</v>
      </c>
      <c r="AA54" s="621"/>
      <c r="AB54" s="486"/>
      <c r="AC54" s="486"/>
      <c r="AD54" s="486"/>
      <c r="AE54" s="486"/>
      <c r="AF54" s="486"/>
      <c r="AG54" s="486"/>
      <c r="AH54" s="486"/>
      <c r="AI54" s="486"/>
      <c r="AJ54" s="486"/>
    </row>
    <row r="55" spans="1:36" s="1" customFormat="1" ht="71.25" hidden="1" customHeight="1" x14ac:dyDescent="0.2">
      <c r="A55" s="9"/>
      <c r="B55" s="1478"/>
      <c r="C55" s="1006"/>
      <c r="D55" s="318" t="s">
        <v>670</v>
      </c>
      <c r="E55" s="319" t="e">
        <f>+Y55/#REF!</f>
        <v>#REF!</v>
      </c>
      <c r="F55" s="317" t="s">
        <v>416</v>
      </c>
      <c r="G55" s="692">
        <v>3</v>
      </c>
      <c r="H55" s="692">
        <v>3</v>
      </c>
      <c r="I55" s="692">
        <v>3</v>
      </c>
      <c r="J55" s="693" t="s">
        <v>578</v>
      </c>
      <c r="K55" s="695" t="s">
        <v>588</v>
      </c>
      <c r="L55" s="340"/>
      <c r="M55" s="696"/>
      <c r="N55" s="696"/>
      <c r="O55" s="516"/>
      <c r="P55" s="1300"/>
      <c r="Q55" s="516"/>
      <c r="R55" s="516"/>
      <c r="S55" s="516"/>
      <c r="T55" s="516"/>
      <c r="U55" s="516">
        <v>11000000</v>
      </c>
      <c r="V55" s="516">
        <v>15000000</v>
      </c>
      <c r="W55" s="516">
        <v>5000000</v>
      </c>
      <c r="X55" s="994"/>
      <c r="Y55" s="1389"/>
      <c r="Z55" s="1377"/>
      <c r="AA55" s="621"/>
      <c r="AB55" s="486"/>
      <c r="AC55" s="486"/>
      <c r="AD55" s="486"/>
      <c r="AE55" s="486"/>
      <c r="AF55" s="486"/>
      <c r="AG55" s="486"/>
      <c r="AH55" s="486"/>
      <c r="AI55" s="486"/>
      <c r="AJ55" s="486"/>
    </row>
    <row r="56" spans="1:36" s="1" customFormat="1" ht="15" hidden="1" x14ac:dyDescent="0.2">
      <c r="A56" s="617" t="s">
        <v>63</v>
      </c>
      <c r="B56" s="1476" t="s">
        <v>37</v>
      </c>
      <c r="C56" s="1004"/>
      <c r="D56" s="364" t="s">
        <v>64</v>
      </c>
      <c r="E56" s="365" t="e">
        <f>+Y56/#REF!</f>
        <v>#REF!</v>
      </c>
      <c r="F56" s="363"/>
      <c r="G56" s="366"/>
      <c r="H56" s="366"/>
      <c r="I56" s="367"/>
      <c r="J56" s="368"/>
      <c r="K56" s="367"/>
      <c r="L56" s="367"/>
      <c r="M56" s="368"/>
      <c r="N56" s="368"/>
      <c r="O56" s="530"/>
      <c r="P56" s="530"/>
      <c r="Q56" s="530"/>
      <c r="R56" s="530"/>
      <c r="S56" s="530"/>
      <c r="T56" s="530"/>
      <c r="U56" s="530">
        <f>SUM(U57:U60)</f>
        <v>0</v>
      </c>
      <c r="V56" s="530">
        <v>122387000</v>
      </c>
      <c r="W56" s="530">
        <v>130913000</v>
      </c>
      <c r="X56" s="530"/>
      <c r="Y56" s="530" t="e">
        <f>+Y57+Y61+Y62</f>
        <v>#REF!</v>
      </c>
      <c r="Z56" s="648"/>
      <c r="AA56" s="502"/>
      <c r="AB56" s="503"/>
      <c r="AC56" s="503"/>
      <c r="AD56" s="503"/>
      <c r="AE56" s="486"/>
      <c r="AF56" s="486"/>
      <c r="AG56" s="486"/>
      <c r="AH56" s="486"/>
      <c r="AI56" s="486"/>
      <c r="AJ56" s="486"/>
    </row>
    <row r="57" spans="1:36" s="1" customFormat="1" ht="37.5" hidden="1" customHeight="1" x14ac:dyDescent="0.2">
      <c r="A57" s="9"/>
      <c r="B57" s="1477"/>
      <c r="C57" s="1005"/>
      <c r="D57" s="318" t="s">
        <v>671</v>
      </c>
      <c r="E57" s="319" t="e">
        <f>+Y57/#REF!</f>
        <v>#REF!</v>
      </c>
      <c r="F57" s="317" t="s">
        <v>417</v>
      </c>
      <c r="G57" s="692">
        <v>5</v>
      </c>
      <c r="H57" s="692">
        <v>5</v>
      </c>
      <c r="I57" s="320">
        <v>6</v>
      </c>
      <c r="J57" s="1451" t="s">
        <v>570</v>
      </c>
      <c r="K57" s="693" t="s">
        <v>571</v>
      </c>
      <c r="L57" s="693" t="s">
        <v>575</v>
      </c>
      <c r="M57" s="321">
        <v>0</v>
      </c>
      <c r="N57" s="321">
        <v>7</v>
      </c>
      <c r="O57" s="1296"/>
      <c r="P57" s="1299">
        <v>72049</v>
      </c>
      <c r="Q57" s="1299">
        <v>435546</v>
      </c>
      <c r="R57" s="1299">
        <v>108598</v>
      </c>
      <c r="S57" s="1302" t="s">
        <v>612</v>
      </c>
      <c r="T57" s="1299">
        <f>12000+30000+72500</f>
        <v>114500</v>
      </c>
      <c r="U57" s="516"/>
      <c r="V57" s="516">
        <v>20000000</v>
      </c>
      <c r="W57" s="516">
        <v>20000000</v>
      </c>
      <c r="X57" s="993"/>
      <c r="Y57" s="1296">
        <f>SUM(O57:T60)</f>
        <v>730693</v>
      </c>
      <c r="Z57" s="697"/>
      <c r="AA57" s="621"/>
      <c r="AB57" s="486"/>
      <c r="AC57" s="486"/>
      <c r="AD57" s="486"/>
      <c r="AE57" s="486"/>
      <c r="AF57" s="486"/>
      <c r="AG57" s="486"/>
      <c r="AH57" s="486"/>
      <c r="AI57" s="486"/>
      <c r="AJ57" s="486"/>
    </row>
    <row r="58" spans="1:36" s="1" customFormat="1" ht="41.25" hidden="1" customHeight="1" x14ac:dyDescent="0.2">
      <c r="A58" s="9"/>
      <c r="B58" s="1477"/>
      <c r="C58" s="1005"/>
      <c r="D58" s="318" t="s">
        <v>672</v>
      </c>
      <c r="E58" s="319" t="e">
        <f>+Y58/#REF!</f>
        <v>#REF!</v>
      </c>
      <c r="F58" s="317" t="s">
        <v>418</v>
      </c>
      <c r="G58" s="692">
        <v>3</v>
      </c>
      <c r="H58" s="692">
        <v>3</v>
      </c>
      <c r="I58" s="320">
        <v>6</v>
      </c>
      <c r="J58" s="1452"/>
      <c r="K58" s="693" t="s">
        <v>65</v>
      </c>
      <c r="L58" s="693" t="s">
        <v>574</v>
      </c>
      <c r="M58" s="321">
        <v>0</v>
      </c>
      <c r="N58" s="321">
        <v>3</v>
      </c>
      <c r="O58" s="1297"/>
      <c r="P58" s="1300"/>
      <c r="Q58" s="1300"/>
      <c r="R58" s="1300"/>
      <c r="S58" s="1303"/>
      <c r="T58" s="1300"/>
      <c r="U58" s="516"/>
      <c r="V58" s="516">
        <v>61387000</v>
      </c>
      <c r="W58" s="516">
        <v>53863000</v>
      </c>
      <c r="X58" s="994"/>
      <c r="Y58" s="1297" t="e">
        <f>+U58+V58+W58+#REF!</f>
        <v>#REF!</v>
      </c>
      <c r="Z58" s="1376" t="s">
        <v>881</v>
      </c>
      <c r="AA58" s="621"/>
      <c r="AB58" s="486"/>
      <c r="AC58" s="486"/>
      <c r="AD58" s="486"/>
      <c r="AE58" s="486"/>
      <c r="AF58" s="486"/>
      <c r="AG58" s="486"/>
      <c r="AH58" s="486"/>
      <c r="AI58" s="486"/>
      <c r="AJ58" s="486"/>
    </row>
    <row r="59" spans="1:36" s="1" customFormat="1" ht="33" hidden="1" customHeight="1" x14ac:dyDescent="0.2">
      <c r="A59" s="9"/>
      <c r="B59" s="1477"/>
      <c r="C59" s="1005"/>
      <c r="D59" s="318" t="s">
        <v>673</v>
      </c>
      <c r="E59" s="319" t="e">
        <f>+Y59/#REF!</f>
        <v>#REF!</v>
      </c>
      <c r="F59" s="317" t="s">
        <v>419</v>
      </c>
      <c r="G59" s="692">
        <v>0</v>
      </c>
      <c r="H59" s="692">
        <v>0</v>
      </c>
      <c r="I59" s="320">
        <v>0</v>
      </c>
      <c r="J59" s="1452"/>
      <c r="K59" s="693" t="s">
        <v>572</v>
      </c>
      <c r="L59" s="693" t="s">
        <v>576</v>
      </c>
      <c r="M59" s="321">
        <v>0</v>
      </c>
      <c r="N59" s="321">
        <v>0</v>
      </c>
      <c r="O59" s="1297"/>
      <c r="P59" s="1300"/>
      <c r="Q59" s="1300"/>
      <c r="R59" s="1300"/>
      <c r="S59" s="1303"/>
      <c r="T59" s="1300"/>
      <c r="U59" s="516"/>
      <c r="V59" s="516">
        <v>1000000</v>
      </c>
      <c r="W59" s="516">
        <v>0</v>
      </c>
      <c r="X59" s="994"/>
      <c r="Y59" s="1297" t="e">
        <f>+U59+V59+W59+#REF!</f>
        <v>#REF!</v>
      </c>
      <c r="Z59" s="1390"/>
      <c r="AA59" s="621"/>
      <c r="AB59" s="486"/>
      <c r="AC59" s="486"/>
      <c r="AD59" s="486"/>
      <c r="AE59" s="486"/>
      <c r="AF59" s="486"/>
      <c r="AG59" s="486"/>
      <c r="AH59" s="486"/>
      <c r="AI59" s="486"/>
      <c r="AJ59" s="486"/>
    </row>
    <row r="60" spans="1:36" s="1" customFormat="1" ht="42.75" hidden="1" customHeight="1" x14ac:dyDescent="0.2">
      <c r="A60" s="9"/>
      <c r="B60" s="1477"/>
      <c r="C60" s="1005"/>
      <c r="D60" s="318" t="s">
        <v>68</v>
      </c>
      <c r="E60" s="319" t="e">
        <f>+Y60/#REF!</f>
        <v>#REF!</v>
      </c>
      <c r="F60" s="317" t="s">
        <v>426</v>
      </c>
      <c r="G60" s="692">
        <v>0</v>
      </c>
      <c r="H60" s="692">
        <v>1</v>
      </c>
      <c r="I60" s="320">
        <v>1</v>
      </c>
      <c r="J60" s="1453"/>
      <c r="K60" s="693" t="s">
        <v>573</v>
      </c>
      <c r="L60" s="693" t="s">
        <v>577</v>
      </c>
      <c r="M60" s="321">
        <v>0</v>
      </c>
      <c r="N60" s="321">
        <v>0</v>
      </c>
      <c r="O60" s="1298"/>
      <c r="P60" s="1301"/>
      <c r="Q60" s="1301"/>
      <c r="R60" s="1301"/>
      <c r="S60" s="1304"/>
      <c r="T60" s="1301"/>
      <c r="U60" s="516"/>
      <c r="V60" s="516">
        <v>0</v>
      </c>
      <c r="W60" s="516">
        <v>0</v>
      </c>
      <c r="X60" s="995"/>
      <c r="Y60" s="1298" t="e">
        <f>+U60+V60+W60+#REF!</f>
        <v>#REF!</v>
      </c>
      <c r="Z60" s="1390"/>
      <c r="AA60" s="621"/>
      <c r="AB60" s="486"/>
      <c r="AC60" s="486"/>
      <c r="AD60" s="486"/>
      <c r="AE60" s="486"/>
      <c r="AF60" s="486"/>
      <c r="AG60" s="486"/>
      <c r="AH60" s="486"/>
      <c r="AI60" s="486"/>
      <c r="AJ60" s="486"/>
    </row>
    <row r="61" spans="1:36" s="1" customFormat="1" ht="72" hidden="1" customHeight="1" x14ac:dyDescent="0.2">
      <c r="A61" s="9"/>
      <c r="B61" s="1477"/>
      <c r="C61" s="1005"/>
      <c r="D61" s="318" t="s">
        <v>674</v>
      </c>
      <c r="E61" s="319" t="e">
        <f>+Y61/#REF!</f>
        <v>#REF!</v>
      </c>
      <c r="F61" s="317" t="s">
        <v>420</v>
      </c>
      <c r="G61" s="356">
        <v>1</v>
      </c>
      <c r="H61" s="356">
        <v>1</v>
      </c>
      <c r="I61" s="320">
        <v>1</v>
      </c>
      <c r="J61" s="693" t="s">
        <v>579</v>
      </c>
      <c r="K61" s="320"/>
      <c r="L61" s="320"/>
      <c r="M61" s="321"/>
      <c r="N61" s="321"/>
      <c r="O61" s="516"/>
      <c r="P61" s="516"/>
      <c r="Q61" s="516"/>
      <c r="R61" s="889">
        <v>11607</v>
      </c>
      <c r="S61" s="516"/>
      <c r="T61" s="516"/>
      <c r="U61" s="516"/>
      <c r="V61" s="516">
        <v>10000000</v>
      </c>
      <c r="W61" s="516">
        <v>20000000</v>
      </c>
      <c r="X61" s="516"/>
      <c r="Y61" s="516" t="e">
        <f>+T61+#REF!+#REF!+R61+Q61+P61+O61</f>
        <v>#REF!</v>
      </c>
      <c r="Z61" s="1390"/>
      <c r="AA61" s="621"/>
      <c r="AB61" s="486"/>
      <c r="AC61" s="486"/>
      <c r="AD61" s="486"/>
      <c r="AE61" s="486"/>
      <c r="AF61" s="486"/>
      <c r="AG61" s="486"/>
      <c r="AH61" s="486"/>
      <c r="AI61" s="486"/>
      <c r="AJ61" s="486"/>
    </row>
    <row r="62" spans="1:36" s="1" customFormat="1" ht="28.5" hidden="1" customHeight="1" x14ac:dyDescent="0.2">
      <c r="A62" s="9"/>
      <c r="B62" s="1477"/>
      <c r="C62" s="1005"/>
      <c r="D62" s="318" t="s">
        <v>66</v>
      </c>
      <c r="E62" s="319" t="e">
        <f>+Y62/#REF!</f>
        <v>#REF!</v>
      </c>
      <c r="F62" s="317" t="s">
        <v>421</v>
      </c>
      <c r="G62" s="692">
        <v>1</v>
      </c>
      <c r="H62" s="692">
        <v>4</v>
      </c>
      <c r="I62" s="320">
        <v>8</v>
      </c>
      <c r="J62" s="1451" t="s">
        <v>580</v>
      </c>
      <c r="K62" s="1546" t="s">
        <v>581</v>
      </c>
      <c r="L62" s="320"/>
      <c r="M62" s="321"/>
      <c r="N62" s="321"/>
      <c r="O62" s="1296"/>
      <c r="P62" s="1296"/>
      <c r="Q62" s="1296"/>
      <c r="R62" s="1299">
        <v>12000</v>
      </c>
      <c r="S62" s="1296"/>
      <c r="T62" s="1296"/>
      <c r="U62" s="1296"/>
      <c r="V62" s="1296">
        <v>6000000</v>
      </c>
      <c r="W62" s="1296">
        <v>5000000</v>
      </c>
      <c r="X62" s="981"/>
      <c r="Y62" s="1296">
        <f>SUM(O62:T66)</f>
        <v>12000</v>
      </c>
      <c r="Z62" s="1390"/>
      <c r="AA62" s="621"/>
      <c r="AB62" s="486"/>
      <c r="AC62" s="486"/>
      <c r="AD62" s="486"/>
      <c r="AE62" s="486"/>
      <c r="AF62" s="486"/>
      <c r="AG62" s="486"/>
      <c r="AH62" s="486"/>
      <c r="AI62" s="486"/>
      <c r="AJ62" s="486"/>
    </row>
    <row r="63" spans="1:36" s="1" customFormat="1" ht="28.5" hidden="1" customHeight="1" x14ac:dyDescent="0.2">
      <c r="A63" s="9"/>
      <c r="B63" s="1477"/>
      <c r="C63" s="1005"/>
      <c r="D63" s="318" t="s">
        <v>675</v>
      </c>
      <c r="E63" s="319" t="e">
        <f>+Y63/#REF!</f>
        <v>#REF!</v>
      </c>
      <c r="F63" s="317" t="s">
        <v>424</v>
      </c>
      <c r="G63" s="692">
        <v>2</v>
      </c>
      <c r="H63" s="692">
        <v>1</v>
      </c>
      <c r="I63" s="320">
        <v>1</v>
      </c>
      <c r="J63" s="1452"/>
      <c r="K63" s="1547"/>
      <c r="L63" s="320"/>
      <c r="M63" s="321"/>
      <c r="N63" s="321"/>
      <c r="O63" s="1297"/>
      <c r="P63" s="1297"/>
      <c r="Q63" s="1297"/>
      <c r="R63" s="1300"/>
      <c r="S63" s="1297"/>
      <c r="T63" s="1297"/>
      <c r="U63" s="1297"/>
      <c r="V63" s="1297">
        <v>1000000</v>
      </c>
      <c r="W63" s="1297">
        <v>8000000</v>
      </c>
      <c r="X63" s="982"/>
      <c r="Y63" s="1297" t="e">
        <f>+U63+V63+W63+#REF!</f>
        <v>#REF!</v>
      </c>
      <c r="Z63" s="1390"/>
      <c r="AA63" s="621"/>
      <c r="AB63" s="486"/>
      <c r="AC63" s="486"/>
      <c r="AD63" s="486"/>
      <c r="AE63" s="486"/>
      <c r="AF63" s="486"/>
      <c r="AG63" s="486"/>
      <c r="AH63" s="486"/>
      <c r="AI63" s="486"/>
      <c r="AJ63" s="486"/>
    </row>
    <row r="64" spans="1:36" s="1" customFormat="1" ht="39" hidden="1" customHeight="1" x14ac:dyDescent="0.2">
      <c r="A64" s="9"/>
      <c r="B64" s="1477"/>
      <c r="C64" s="1005"/>
      <c r="D64" s="318" t="s">
        <v>67</v>
      </c>
      <c r="E64" s="319" t="e">
        <f>+Y64/#REF!</f>
        <v>#REF!</v>
      </c>
      <c r="F64" s="317" t="s">
        <v>422</v>
      </c>
      <c r="G64" s="320">
        <v>0</v>
      </c>
      <c r="H64" s="320">
        <v>0</v>
      </c>
      <c r="I64" s="320">
        <v>0</v>
      </c>
      <c r="J64" s="1452"/>
      <c r="K64" s="698" t="s">
        <v>582</v>
      </c>
      <c r="L64" s="320"/>
      <c r="M64" s="321"/>
      <c r="N64" s="321"/>
      <c r="O64" s="1297"/>
      <c r="P64" s="1297"/>
      <c r="Q64" s="1297"/>
      <c r="R64" s="1300"/>
      <c r="S64" s="1297"/>
      <c r="T64" s="1297"/>
      <c r="U64" s="1297"/>
      <c r="V64" s="1297">
        <v>0</v>
      </c>
      <c r="W64" s="1297">
        <v>2000000</v>
      </c>
      <c r="X64" s="982"/>
      <c r="Y64" s="1297" t="e">
        <f>+U64+V64+W64+#REF!</f>
        <v>#REF!</v>
      </c>
      <c r="Z64" s="1390"/>
      <c r="AA64" s="621"/>
      <c r="AB64" s="486"/>
      <c r="AC64" s="486"/>
      <c r="AD64" s="486"/>
      <c r="AE64" s="486"/>
      <c r="AF64" s="486"/>
      <c r="AG64" s="486"/>
      <c r="AH64" s="486"/>
      <c r="AI64" s="486"/>
      <c r="AJ64" s="486"/>
    </row>
    <row r="65" spans="1:36" s="1" customFormat="1" ht="33" hidden="1" customHeight="1" x14ac:dyDescent="0.2">
      <c r="A65" s="9"/>
      <c r="B65" s="1477"/>
      <c r="C65" s="1005"/>
      <c r="D65" s="318" t="s">
        <v>423</v>
      </c>
      <c r="E65" s="319" t="e">
        <f>+Y65/#REF!</f>
        <v>#REF!</v>
      </c>
      <c r="F65" s="317" t="s">
        <v>424</v>
      </c>
      <c r="G65" s="692">
        <v>4</v>
      </c>
      <c r="H65" s="692">
        <v>1</v>
      </c>
      <c r="I65" s="320">
        <v>1</v>
      </c>
      <c r="J65" s="1452"/>
      <c r="K65" s="320"/>
      <c r="L65" s="320"/>
      <c r="M65" s="321"/>
      <c r="N65" s="321"/>
      <c r="O65" s="1297"/>
      <c r="P65" s="1297"/>
      <c r="Q65" s="1297"/>
      <c r="R65" s="1300"/>
      <c r="S65" s="1297"/>
      <c r="T65" s="1297"/>
      <c r="U65" s="1297"/>
      <c r="V65" s="1297">
        <v>1000000</v>
      </c>
      <c r="W65" s="1297">
        <v>8000000</v>
      </c>
      <c r="X65" s="982"/>
      <c r="Y65" s="1297" t="e">
        <f>+U65+V65+W65+#REF!</f>
        <v>#REF!</v>
      </c>
      <c r="Z65" s="1390"/>
      <c r="AA65" s="621"/>
      <c r="AB65" s="486"/>
      <c r="AC65" s="486"/>
      <c r="AD65" s="486"/>
      <c r="AE65" s="486"/>
      <c r="AF65" s="486"/>
      <c r="AG65" s="486"/>
      <c r="AH65" s="486"/>
      <c r="AI65" s="486"/>
      <c r="AJ65" s="486"/>
    </row>
    <row r="66" spans="1:36" s="1" customFormat="1" ht="33.75" hidden="1" customHeight="1" x14ac:dyDescent="0.2">
      <c r="A66" s="9"/>
      <c r="B66" s="1478"/>
      <c r="C66" s="1006"/>
      <c r="D66" s="318" t="s">
        <v>676</v>
      </c>
      <c r="E66" s="319" t="e">
        <f>+Y66/#REF!</f>
        <v>#REF!</v>
      </c>
      <c r="F66" s="317" t="s">
        <v>425</v>
      </c>
      <c r="G66" s="692">
        <v>1</v>
      </c>
      <c r="H66" s="692">
        <v>0.5</v>
      </c>
      <c r="I66" s="320">
        <v>0.5</v>
      </c>
      <c r="J66" s="1453"/>
      <c r="K66" s="698" t="s">
        <v>583</v>
      </c>
      <c r="L66" s="320"/>
      <c r="M66" s="321"/>
      <c r="N66" s="321"/>
      <c r="O66" s="1298"/>
      <c r="P66" s="1298"/>
      <c r="Q66" s="1298"/>
      <c r="R66" s="1301"/>
      <c r="S66" s="1298"/>
      <c r="T66" s="1298"/>
      <c r="U66" s="1298"/>
      <c r="V66" s="1298">
        <v>1500000</v>
      </c>
      <c r="W66" s="1298">
        <v>0</v>
      </c>
      <c r="X66" s="983"/>
      <c r="Y66" s="1298" t="e">
        <f>+U66+V66+W66+#REF!</f>
        <v>#REF!</v>
      </c>
      <c r="Z66" s="1390"/>
      <c r="AA66" s="621"/>
      <c r="AB66" s="486"/>
      <c r="AC66" s="486"/>
      <c r="AD66" s="486"/>
      <c r="AE66" s="486"/>
      <c r="AF66" s="486"/>
      <c r="AG66" s="486"/>
      <c r="AH66" s="486"/>
      <c r="AI66" s="486"/>
      <c r="AJ66" s="486"/>
    </row>
    <row r="67" spans="1:36" s="1" customFormat="1" ht="33" hidden="1" customHeight="1" x14ac:dyDescent="0.2">
      <c r="A67" s="9"/>
      <c r="B67" s="317" t="s">
        <v>11</v>
      </c>
      <c r="C67" s="317"/>
      <c r="D67" s="318" t="s">
        <v>214</v>
      </c>
      <c r="E67" s="319" t="e">
        <f>+Y67/#REF!</f>
        <v>#REF!</v>
      </c>
      <c r="F67" s="317" t="s">
        <v>427</v>
      </c>
      <c r="G67" s="320">
        <v>0</v>
      </c>
      <c r="H67" s="320"/>
      <c r="I67" s="320">
        <v>1</v>
      </c>
      <c r="J67" s="321" t="s">
        <v>584</v>
      </c>
      <c r="K67" s="320"/>
      <c r="L67" s="320"/>
      <c r="M67" s="321"/>
      <c r="N67" s="321"/>
      <c r="O67" s="516"/>
      <c r="P67" s="516"/>
      <c r="Q67" s="516"/>
      <c r="R67" s="516"/>
      <c r="S67" s="516"/>
      <c r="T67" s="516"/>
      <c r="U67" s="516">
        <v>0</v>
      </c>
      <c r="V67" s="516">
        <v>1000000</v>
      </c>
      <c r="W67" s="516">
        <v>0</v>
      </c>
      <c r="X67" s="516"/>
      <c r="Y67" s="516">
        <v>0</v>
      </c>
      <c r="Z67" s="1377"/>
      <c r="AA67" s="621"/>
      <c r="AB67" s="486"/>
      <c r="AC67" s="486"/>
      <c r="AD67" s="486"/>
      <c r="AE67" s="486"/>
      <c r="AF67" s="486"/>
      <c r="AG67" s="486"/>
      <c r="AH67" s="486"/>
      <c r="AI67" s="486"/>
      <c r="AJ67" s="486"/>
    </row>
    <row r="68" spans="1:36" s="1" customFormat="1" ht="45" hidden="1" x14ac:dyDescent="0.2">
      <c r="A68" s="6" t="s">
        <v>69</v>
      </c>
      <c r="B68" s="371" t="s">
        <v>31</v>
      </c>
      <c r="C68" s="371"/>
      <c r="D68" s="372" t="s">
        <v>9</v>
      </c>
      <c r="E68" s="373" t="e">
        <f>+Y68/#REF!</f>
        <v>#REF!</v>
      </c>
      <c r="F68" s="371"/>
      <c r="G68" s="374"/>
      <c r="H68" s="374"/>
      <c r="I68" s="375"/>
      <c r="J68" s="376"/>
      <c r="K68" s="375"/>
      <c r="L68" s="375"/>
      <c r="M68" s="376"/>
      <c r="N68" s="376"/>
      <c r="O68" s="531"/>
      <c r="P68" s="531"/>
      <c r="Q68" s="531"/>
      <c r="R68" s="531"/>
      <c r="S68" s="531"/>
      <c r="T68" s="531"/>
      <c r="U68" s="531">
        <v>5879175455</v>
      </c>
      <c r="V68" s="531">
        <v>6064869000</v>
      </c>
      <c r="W68" s="531">
        <v>6240329000</v>
      </c>
      <c r="X68" s="531"/>
      <c r="Y68" s="531" t="e">
        <f>+Y69+Y76</f>
        <v>#REF!</v>
      </c>
      <c r="Z68" s="649"/>
      <c r="AA68" s="502"/>
      <c r="AB68" s="503"/>
      <c r="AC68" s="503"/>
      <c r="AD68" s="503"/>
      <c r="AE68" s="486"/>
      <c r="AF68" s="486"/>
      <c r="AG68" s="486"/>
      <c r="AH68" s="486"/>
      <c r="AI68" s="486"/>
      <c r="AJ68" s="486"/>
    </row>
    <row r="69" spans="1:36" s="1" customFormat="1" ht="45" hidden="1" x14ac:dyDescent="0.2">
      <c r="A69" s="7" t="s">
        <v>70</v>
      </c>
      <c r="B69" s="377" t="s">
        <v>33</v>
      </c>
      <c r="C69" s="377"/>
      <c r="D69" s="378" t="s">
        <v>677</v>
      </c>
      <c r="E69" s="379" t="e">
        <f>+Y69/#REF!</f>
        <v>#REF!</v>
      </c>
      <c r="F69" s="377"/>
      <c r="G69" s="380"/>
      <c r="H69" s="380"/>
      <c r="I69" s="381"/>
      <c r="J69" s="382"/>
      <c r="K69" s="381"/>
      <c r="L69" s="381"/>
      <c r="M69" s="382"/>
      <c r="N69" s="382"/>
      <c r="O69" s="532"/>
      <c r="P69" s="532"/>
      <c r="Q69" s="532"/>
      <c r="R69" s="532"/>
      <c r="S69" s="532"/>
      <c r="T69" s="532"/>
      <c r="U69" s="532">
        <v>4992200000</v>
      </c>
      <c r="V69" s="532">
        <v>5143406000</v>
      </c>
      <c r="W69" s="532">
        <v>5297103000</v>
      </c>
      <c r="X69" s="532"/>
      <c r="Y69" s="532" t="e">
        <f>+Y72</f>
        <v>#REF!</v>
      </c>
      <c r="Z69" s="650"/>
      <c r="AA69" s="502"/>
      <c r="AB69" s="503"/>
      <c r="AC69" s="503"/>
      <c r="AD69" s="503"/>
      <c r="AE69" s="486"/>
      <c r="AF69" s="486"/>
      <c r="AG69" s="486"/>
      <c r="AH69" s="486"/>
      <c r="AI69" s="486"/>
      <c r="AJ69" s="486"/>
    </row>
    <row r="70" spans="1:36" s="1" customFormat="1" ht="42.75" hidden="1" customHeight="1" x14ac:dyDescent="0.2">
      <c r="A70" s="9"/>
      <c r="B70" s="383" t="s">
        <v>20</v>
      </c>
      <c r="C70" s="998"/>
      <c r="D70" s="384" t="s">
        <v>428</v>
      </c>
      <c r="E70" s="385" t="e">
        <f>+Y70/#REF!</f>
        <v>#REF!</v>
      </c>
      <c r="F70" s="386" t="s">
        <v>429</v>
      </c>
      <c r="G70" s="387">
        <v>0.96</v>
      </c>
      <c r="H70" s="387"/>
      <c r="I70" s="388">
        <v>0.97</v>
      </c>
      <c r="J70" s="1483"/>
      <c r="K70" s="1484"/>
      <c r="L70" s="1484"/>
      <c r="M70" s="1484"/>
      <c r="N70" s="1484"/>
      <c r="O70" s="1484"/>
      <c r="P70" s="1484"/>
      <c r="Q70" s="1484"/>
      <c r="R70" s="1484"/>
      <c r="S70" s="1484"/>
      <c r="T70" s="1485"/>
      <c r="U70" s="1378">
        <f>+U69</f>
        <v>4992200000</v>
      </c>
      <c r="V70" s="1378">
        <f>+V69</f>
        <v>5143406000</v>
      </c>
      <c r="W70" s="1378">
        <f>+W69</f>
        <v>5297103000</v>
      </c>
      <c r="X70" s="992"/>
      <c r="Y70" s="1378" t="e">
        <f>+Y69</f>
        <v>#REF!</v>
      </c>
      <c r="Z70" s="1379" t="s">
        <v>380</v>
      </c>
      <c r="AA70" s="502"/>
      <c r="AB70" s="503"/>
      <c r="AC70" s="503"/>
      <c r="AD70" s="503"/>
      <c r="AE70" s="486"/>
      <c r="AF70" s="486"/>
      <c r="AG70" s="486"/>
      <c r="AH70" s="486"/>
      <c r="AI70" s="486"/>
      <c r="AJ70" s="486"/>
    </row>
    <row r="71" spans="1:36" s="1" customFormat="1" ht="42.75" hidden="1" customHeight="1" x14ac:dyDescent="0.2">
      <c r="A71" s="9"/>
      <c r="B71" s="383" t="s">
        <v>21</v>
      </c>
      <c r="C71" s="998"/>
      <c r="D71" s="384" t="s">
        <v>430</v>
      </c>
      <c r="E71" s="385"/>
      <c r="F71" s="386" t="s">
        <v>431</v>
      </c>
      <c r="G71" s="387">
        <v>1</v>
      </c>
      <c r="H71" s="387"/>
      <c r="I71" s="388">
        <v>1</v>
      </c>
      <c r="J71" s="1486"/>
      <c r="K71" s="1487"/>
      <c r="L71" s="1487"/>
      <c r="M71" s="1487"/>
      <c r="N71" s="1487"/>
      <c r="O71" s="1487"/>
      <c r="P71" s="1487"/>
      <c r="Q71" s="1487"/>
      <c r="R71" s="1487"/>
      <c r="S71" s="1487"/>
      <c r="T71" s="1488"/>
      <c r="U71" s="1378"/>
      <c r="V71" s="1378"/>
      <c r="W71" s="1378"/>
      <c r="X71" s="992"/>
      <c r="Y71" s="1378"/>
      <c r="Z71" s="1379"/>
      <c r="AA71" s="502"/>
      <c r="AB71" s="503"/>
      <c r="AC71" s="503"/>
      <c r="AD71" s="503"/>
      <c r="AE71" s="486"/>
      <c r="AF71" s="486"/>
      <c r="AG71" s="486"/>
      <c r="AH71" s="486"/>
      <c r="AI71" s="486"/>
      <c r="AJ71" s="486"/>
    </row>
    <row r="72" spans="1:36" s="1" customFormat="1" ht="15" hidden="1" x14ac:dyDescent="0.2">
      <c r="A72" s="8" t="s">
        <v>71</v>
      </c>
      <c r="B72" s="1479" t="s">
        <v>37</v>
      </c>
      <c r="C72" s="1007"/>
      <c r="D72" s="391" t="s">
        <v>72</v>
      </c>
      <c r="E72" s="392" t="e">
        <f>+Y72/#REF!</f>
        <v>#REF!</v>
      </c>
      <c r="F72" s="390"/>
      <c r="G72" s="393"/>
      <c r="H72" s="393"/>
      <c r="I72" s="394"/>
      <c r="J72" s="395"/>
      <c r="K72" s="394"/>
      <c r="L72" s="394"/>
      <c r="M72" s="395"/>
      <c r="N72" s="395"/>
      <c r="O72" s="534"/>
      <c r="P72" s="534"/>
      <c r="Q72" s="534"/>
      <c r="R72" s="534"/>
      <c r="S72" s="534"/>
      <c r="T72" s="534"/>
      <c r="U72" s="534">
        <v>4992200000</v>
      </c>
      <c r="V72" s="534">
        <v>5143406000</v>
      </c>
      <c r="W72" s="534">
        <v>5297103000</v>
      </c>
      <c r="X72" s="534"/>
      <c r="Y72" s="534" t="e">
        <f>+Y73+Y75</f>
        <v>#REF!</v>
      </c>
      <c r="Z72" s="651"/>
      <c r="AA72" s="502"/>
      <c r="AB72" s="503"/>
      <c r="AC72" s="503"/>
      <c r="AD72" s="503"/>
      <c r="AE72" s="486"/>
      <c r="AF72" s="486"/>
      <c r="AG72" s="486"/>
      <c r="AH72" s="486"/>
      <c r="AI72" s="486"/>
      <c r="AJ72" s="486"/>
    </row>
    <row r="73" spans="1:36" s="2" customFormat="1" ht="33" hidden="1" customHeight="1" x14ac:dyDescent="0.2">
      <c r="A73" s="9"/>
      <c r="B73" s="1480"/>
      <c r="C73" s="1008"/>
      <c r="D73" s="699" t="s">
        <v>678</v>
      </c>
      <c r="E73" s="385" t="e">
        <f>+Y73/#REF!</f>
        <v>#REF!</v>
      </c>
      <c r="F73" s="610" t="s">
        <v>432</v>
      </c>
      <c r="G73" s="388">
        <v>0.95</v>
      </c>
      <c r="H73" s="388">
        <v>0.96</v>
      </c>
      <c r="I73" s="388">
        <v>0.96</v>
      </c>
      <c r="J73" s="1489" t="s">
        <v>631</v>
      </c>
      <c r="K73" s="1491"/>
      <c r="L73" s="388"/>
      <c r="M73" s="389"/>
      <c r="N73" s="389"/>
      <c r="O73" s="1305">
        <v>6099879</v>
      </c>
      <c r="P73" s="1312"/>
      <c r="Q73" s="1312"/>
      <c r="R73" s="1312"/>
      <c r="S73" s="1312"/>
      <c r="T73" s="1305">
        <v>9512106</v>
      </c>
      <c r="U73" s="1312"/>
      <c r="V73" s="1312">
        <f>+V72</f>
        <v>5143406000</v>
      </c>
      <c r="W73" s="1312">
        <f>+W72</f>
        <v>5297103000</v>
      </c>
      <c r="X73" s="985"/>
      <c r="Y73" s="1312">
        <f>SUM(O73:T74)</f>
        <v>15611985</v>
      </c>
      <c r="Z73" s="1448" t="s">
        <v>9</v>
      </c>
      <c r="AA73" s="700"/>
      <c r="AB73" s="504"/>
      <c r="AC73" s="504"/>
      <c r="AD73" s="504"/>
      <c r="AE73" s="504"/>
      <c r="AF73" s="504"/>
      <c r="AG73" s="504"/>
      <c r="AH73" s="504"/>
      <c r="AI73" s="504"/>
      <c r="AJ73" s="504"/>
    </row>
    <row r="74" spans="1:36" s="2" customFormat="1" ht="42.75" hidden="1" customHeight="1" x14ac:dyDescent="0.2">
      <c r="A74" s="9"/>
      <c r="B74" s="1480"/>
      <c r="C74" s="1008"/>
      <c r="D74" s="610" t="s">
        <v>679</v>
      </c>
      <c r="E74" s="385" t="e">
        <f>+Y74/#REF!</f>
        <v>#REF!</v>
      </c>
      <c r="F74" s="610" t="s">
        <v>354</v>
      </c>
      <c r="G74" s="388">
        <v>1</v>
      </c>
      <c r="H74" s="388">
        <v>1</v>
      </c>
      <c r="I74" s="388">
        <v>1</v>
      </c>
      <c r="J74" s="1490"/>
      <c r="K74" s="1492"/>
      <c r="L74" s="388"/>
      <c r="M74" s="389"/>
      <c r="N74" s="389"/>
      <c r="O74" s="1306"/>
      <c r="P74" s="1313"/>
      <c r="Q74" s="1313"/>
      <c r="R74" s="1313"/>
      <c r="S74" s="1313"/>
      <c r="T74" s="1306"/>
      <c r="U74" s="1313"/>
      <c r="V74" s="1313">
        <v>0</v>
      </c>
      <c r="W74" s="1313">
        <v>0</v>
      </c>
      <c r="X74" s="986"/>
      <c r="Y74" s="1313" t="e">
        <f>+U74+V74+W74+#REF!</f>
        <v>#REF!</v>
      </c>
      <c r="Z74" s="1449"/>
      <c r="AA74" s="700"/>
      <c r="AB74" s="504"/>
      <c r="AC74" s="504"/>
      <c r="AD74" s="504"/>
      <c r="AE74" s="504"/>
      <c r="AF74" s="504"/>
      <c r="AG74" s="504"/>
      <c r="AH74" s="504"/>
      <c r="AI74" s="504"/>
      <c r="AJ74" s="504"/>
    </row>
    <row r="75" spans="1:36" s="2" customFormat="1" ht="45.75" hidden="1" customHeight="1" x14ac:dyDescent="0.2">
      <c r="A75" s="369"/>
      <c r="B75" s="1481"/>
      <c r="C75" s="1009"/>
      <c r="D75" s="426" t="s">
        <v>680</v>
      </c>
      <c r="E75" s="385" t="e">
        <f>+Y75/#REF!</f>
        <v>#REF!</v>
      </c>
      <c r="F75" s="609" t="s">
        <v>433</v>
      </c>
      <c r="G75" s="701">
        <v>1</v>
      </c>
      <c r="H75" s="701">
        <v>1</v>
      </c>
      <c r="I75" s="396">
        <v>1</v>
      </c>
      <c r="J75" s="702" t="s">
        <v>632</v>
      </c>
      <c r="K75" s="396"/>
      <c r="L75" s="396"/>
      <c r="M75" s="509"/>
      <c r="N75" s="509"/>
      <c r="P75" s="608"/>
      <c r="Q75" s="608"/>
      <c r="R75" s="608"/>
      <c r="S75" s="608"/>
      <c r="T75" s="608"/>
      <c r="U75" s="608">
        <v>0</v>
      </c>
      <c r="V75" s="608">
        <v>0</v>
      </c>
      <c r="W75" s="608">
        <v>0</v>
      </c>
      <c r="X75" s="984"/>
      <c r="Y75" s="608" t="e">
        <f>+T75+#REF!+R75+Q75+P75+O75</f>
        <v>#REF!</v>
      </c>
      <c r="Z75" s="1450"/>
      <c r="AA75" s="703"/>
      <c r="AB75" s="504"/>
      <c r="AC75" s="504"/>
      <c r="AD75" s="504"/>
      <c r="AE75" s="504"/>
      <c r="AF75" s="504"/>
      <c r="AG75" s="504"/>
      <c r="AH75" s="504"/>
      <c r="AI75" s="504"/>
      <c r="AJ75" s="504"/>
    </row>
    <row r="76" spans="1:36" s="1" customFormat="1" ht="45" hidden="1" x14ac:dyDescent="0.2">
      <c r="A76" s="7" t="s">
        <v>79</v>
      </c>
      <c r="B76" s="377" t="s">
        <v>33</v>
      </c>
      <c r="C76" s="377"/>
      <c r="D76" s="378" t="s">
        <v>220</v>
      </c>
      <c r="E76" s="379" t="e">
        <f>+Y76/#REF!</f>
        <v>#REF!</v>
      </c>
      <c r="F76" s="377"/>
      <c r="G76" s="380"/>
      <c r="H76" s="380"/>
      <c r="I76" s="381"/>
      <c r="J76" s="382"/>
      <c r="K76" s="381"/>
      <c r="L76" s="381"/>
      <c r="M76" s="382"/>
      <c r="N76" s="382"/>
      <c r="O76" s="532"/>
      <c r="P76" s="532"/>
      <c r="Q76" s="532"/>
      <c r="R76" s="532"/>
      <c r="S76" s="532"/>
      <c r="T76" s="532"/>
      <c r="U76" s="532">
        <v>886975455</v>
      </c>
      <c r="V76" s="532">
        <v>921463000</v>
      </c>
      <c r="W76" s="532">
        <v>943226000</v>
      </c>
      <c r="X76" s="532"/>
      <c r="Y76" s="532" t="e">
        <f>+Y112</f>
        <v>#REF!</v>
      </c>
      <c r="Z76" s="650"/>
      <c r="AA76" s="502"/>
      <c r="AB76" s="503"/>
      <c r="AC76" s="503"/>
      <c r="AD76" s="503"/>
      <c r="AE76" s="486"/>
      <c r="AF76" s="486"/>
      <c r="AG76" s="486"/>
      <c r="AH76" s="486"/>
      <c r="AI76" s="486"/>
      <c r="AJ76" s="486"/>
    </row>
    <row r="77" spans="1:36" s="1" customFormat="1" ht="51.75" hidden="1" customHeight="1" x14ac:dyDescent="0.2">
      <c r="A77" s="9"/>
      <c r="B77" s="383" t="s">
        <v>21</v>
      </c>
      <c r="C77" s="998"/>
      <c r="D77" s="397" t="s">
        <v>434</v>
      </c>
      <c r="E77" s="385" t="s">
        <v>250</v>
      </c>
      <c r="F77" s="386" t="s">
        <v>251</v>
      </c>
      <c r="G77" s="398" t="s">
        <v>252</v>
      </c>
      <c r="H77" s="398"/>
      <c r="I77" s="399">
        <v>11.2</v>
      </c>
      <c r="J77" s="400"/>
      <c r="K77" s="399"/>
      <c r="L77" s="399"/>
      <c r="M77" s="400"/>
      <c r="N77" s="400"/>
      <c r="O77" s="533"/>
      <c r="P77" s="533"/>
      <c r="Q77" s="533"/>
      <c r="R77" s="608"/>
      <c r="S77" s="533"/>
      <c r="T77" s="533"/>
      <c r="U77" s="1310">
        <v>210000000</v>
      </c>
      <c r="V77" s="1310">
        <f>+V76*$AA77</f>
        <v>218165259.1502659</v>
      </c>
      <c r="W77" s="1310">
        <f>+W76*$AA77</f>
        <v>223317859.4553104</v>
      </c>
      <c r="X77" s="984"/>
      <c r="Y77" s="1310">
        <f>SUM(U77:W90)</f>
        <v>651483118.60557628</v>
      </c>
      <c r="Z77" s="1379" t="s">
        <v>380</v>
      </c>
      <c r="AA77" s="502">
        <f>+U77/U76</f>
        <v>0.23675965193422405</v>
      </c>
      <c r="AB77" s="503"/>
      <c r="AC77" s="503"/>
      <c r="AD77" s="503"/>
      <c r="AE77" s="486"/>
      <c r="AF77" s="486"/>
      <c r="AG77" s="486"/>
      <c r="AH77" s="486"/>
      <c r="AI77" s="486"/>
      <c r="AJ77" s="486"/>
    </row>
    <row r="78" spans="1:36" s="1" customFormat="1" ht="49.5" hidden="1" customHeight="1" x14ac:dyDescent="0.2">
      <c r="A78" s="9"/>
      <c r="B78" s="383" t="s">
        <v>22</v>
      </c>
      <c r="C78" s="998"/>
      <c r="D78" s="397" t="s">
        <v>435</v>
      </c>
      <c r="E78" s="385" t="e">
        <f>+Y78/#REF!</f>
        <v>#REF!</v>
      </c>
      <c r="F78" s="386" t="s">
        <v>253</v>
      </c>
      <c r="G78" s="398" t="s">
        <v>254</v>
      </c>
      <c r="H78" s="398"/>
      <c r="I78" s="401">
        <v>3</v>
      </c>
      <c r="J78" s="402"/>
      <c r="K78" s="401"/>
      <c r="L78" s="401"/>
      <c r="M78" s="402"/>
      <c r="N78" s="402"/>
      <c r="O78" s="533"/>
      <c r="P78" s="533"/>
      <c r="Q78" s="533"/>
      <c r="R78" s="608"/>
      <c r="S78" s="533"/>
      <c r="T78" s="533"/>
      <c r="U78" s="1310"/>
      <c r="V78" s="1310"/>
      <c r="W78" s="1310"/>
      <c r="X78" s="984"/>
      <c r="Y78" s="1310"/>
      <c r="Z78" s="1379"/>
      <c r="AA78" s="502"/>
      <c r="AB78" s="503"/>
      <c r="AC78" s="503"/>
      <c r="AD78" s="503"/>
      <c r="AE78" s="486"/>
      <c r="AF78" s="486"/>
      <c r="AG78" s="486"/>
      <c r="AH78" s="486"/>
      <c r="AI78" s="486"/>
      <c r="AJ78" s="486"/>
    </row>
    <row r="79" spans="1:36" s="1" customFormat="1" ht="45" hidden="1" customHeight="1" x14ac:dyDescent="0.2">
      <c r="A79" s="9"/>
      <c r="B79" s="383" t="s">
        <v>23</v>
      </c>
      <c r="C79" s="998"/>
      <c r="D79" s="403" t="s">
        <v>255</v>
      </c>
      <c r="E79" s="385" t="e">
        <f>+Y79/#REF!</f>
        <v>#REF!</v>
      </c>
      <c r="F79" s="386" t="s">
        <v>256</v>
      </c>
      <c r="G79" s="398" t="s">
        <v>257</v>
      </c>
      <c r="H79" s="398"/>
      <c r="I79" s="396">
        <v>2</v>
      </c>
      <c r="J79" s="404"/>
      <c r="K79" s="396"/>
      <c r="L79" s="396"/>
      <c r="M79" s="509"/>
      <c r="N79" s="509"/>
      <c r="O79" s="533"/>
      <c r="P79" s="533"/>
      <c r="Q79" s="533"/>
      <c r="R79" s="608"/>
      <c r="S79" s="533"/>
      <c r="T79" s="533"/>
      <c r="U79" s="1310"/>
      <c r="V79" s="1310"/>
      <c r="W79" s="1310"/>
      <c r="X79" s="984"/>
      <c r="Y79" s="1310"/>
      <c r="Z79" s="1379"/>
      <c r="AA79" s="502"/>
      <c r="AB79" s="503"/>
      <c r="AC79" s="503"/>
      <c r="AD79" s="503"/>
      <c r="AE79" s="486"/>
      <c r="AF79" s="486"/>
      <c r="AG79" s="486"/>
      <c r="AH79" s="486"/>
      <c r="AI79" s="486"/>
      <c r="AJ79" s="486"/>
    </row>
    <row r="80" spans="1:36" s="1" customFormat="1" ht="33" hidden="1" customHeight="1" x14ac:dyDescent="0.2">
      <c r="A80" s="9"/>
      <c r="B80" s="1266" t="s">
        <v>24</v>
      </c>
      <c r="C80" s="965"/>
      <c r="D80" s="1265" t="s">
        <v>258</v>
      </c>
      <c r="E80" s="385" t="e">
        <f>+Y80/#REF!</f>
        <v>#REF!</v>
      </c>
      <c r="F80" s="386" t="s">
        <v>259</v>
      </c>
      <c r="G80" s="398">
        <v>7.4</v>
      </c>
      <c r="H80" s="398"/>
      <c r="I80" s="399">
        <v>7</v>
      </c>
      <c r="J80" s="400"/>
      <c r="K80" s="399"/>
      <c r="L80" s="399"/>
      <c r="M80" s="400"/>
      <c r="N80" s="400"/>
      <c r="O80" s="533"/>
      <c r="P80" s="533"/>
      <c r="Q80" s="533"/>
      <c r="R80" s="608"/>
      <c r="S80" s="533"/>
      <c r="T80" s="533"/>
      <c r="U80" s="1310"/>
      <c r="V80" s="1310"/>
      <c r="W80" s="1310"/>
      <c r="X80" s="984"/>
      <c r="Y80" s="1310"/>
      <c r="Z80" s="1379"/>
      <c r="AA80" s="502"/>
      <c r="AB80" s="503"/>
      <c r="AC80" s="503"/>
      <c r="AD80" s="503"/>
      <c r="AE80" s="486"/>
      <c r="AF80" s="486"/>
      <c r="AG80" s="486"/>
      <c r="AH80" s="486"/>
      <c r="AI80" s="486"/>
      <c r="AJ80" s="486"/>
    </row>
    <row r="81" spans="1:36" s="1" customFormat="1" ht="33" hidden="1" customHeight="1" x14ac:dyDescent="0.2">
      <c r="A81" s="9"/>
      <c r="B81" s="1266"/>
      <c r="C81" s="965"/>
      <c r="D81" s="1265"/>
      <c r="E81" s="385" t="e">
        <f>+Y81/#REF!</f>
        <v>#REF!</v>
      </c>
      <c r="F81" s="386" t="s">
        <v>260</v>
      </c>
      <c r="G81" s="398">
        <v>10.6</v>
      </c>
      <c r="H81" s="398"/>
      <c r="I81" s="399">
        <v>1.5</v>
      </c>
      <c r="J81" s="400"/>
      <c r="K81" s="399"/>
      <c r="L81" s="399"/>
      <c r="M81" s="400"/>
      <c r="N81" s="400"/>
      <c r="O81" s="533"/>
      <c r="P81" s="533"/>
      <c r="Q81" s="533"/>
      <c r="R81" s="608"/>
      <c r="S81" s="533"/>
      <c r="T81" s="533"/>
      <c r="U81" s="1310"/>
      <c r="V81" s="1310"/>
      <c r="W81" s="1310"/>
      <c r="X81" s="984"/>
      <c r="Y81" s="1310"/>
      <c r="Z81" s="1379"/>
      <c r="AA81" s="502"/>
      <c r="AB81" s="503"/>
      <c r="AC81" s="503"/>
      <c r="AD81" s="503"/>
      <c r="AE81" s="486"/>
      <c r="AF81" s="486"/>
      <c r="AG81" s="486"/>
      <c r="AH81" s="486"/>
      <c r="AI81" s="486"/>
      <c r="AJ81" s="486"/>
    </row>
    <row r="82" spans="1:36" s="1" customFormat="1" ht="33" hidden="1" customHeight="1" x14ac:dyDescent="0.2">
      <c r="A82" s="9"/>
      <c r="B82" s="1266"/>
      <c r="C82" s="965"/>
      <c r="D82" s="1265"/>
      <c r="E82" s="385" t="e">
        <f>+Y82/#REF!</f>
        <v>#REF!</v>
      </c>
      <c r="F82" s="386" t="s">
        <v>261</v>
      </c>
      <c r="G82" s="398">
        <v>10.7</v>
      </c>
      <c r="H82" s="398"/>
      <c r="I82" s="399">
        <v>10.6</v>
      </c>
      <c r="J82" s="400"/>
      <c r="K82" s="399"/>
      <c r="L82" s="399"/>
      <c r="M82" s="400"/>
      <c r="N82" s="400"/>
      <c r="O82" s="533"/>
      <c r="P82" s="533"/>
      <c r="Q82" s="533"/>
      <c r="R82" s="608"/>
      <c r="S82" s="533"/>
      <c r="T82" s="533"/>
      <c r="U82" s="1310"/>
      <c r="V82" s="1310"/>
      <c r="W82" s="1310"/>
      <c r="X82" s="984"/>
      <c r="Y82" s="1310"/>
      <c r="Z82" s="1379"/>
      <c r="AA82" s="502"/>
      <c r="AB82" s="503"/>
      <c r="AC82" s="503"/>
      <c r="AD82" s="503"/>
      <c r="AE82" s="486"/>
      <c r="AF82" s="486"/>
      <c r="AG82" s="486"/>
      <c r="AH82" s="486"/>
      <c r="AI82" s="486"/>
      <c r="AJ82" s="486"/>
    </row>
    <row r="83" spans="1:36" s="1" customFormat="1" ht="33" hidden="1" customHeight="1" x14ac:dyDescent="0.2">
      <c r="A83" s="9"/>
      <c r="B83" s="1266"/>
      <c r="C83" s="965"/>
      <c r="D83" s="1265"/>
      <c r="E83" s="385" t="e">
        <f>+Y83/#REF!</f>
        <v>#REF!</v>
      </c>
      <c r="F83" s="386" t="s">
        <v>262</v>
      </c>
      <c r="G83" s="398">
        <v>2.1</v>
      </c>
      <c r="H83" s="398"/>
      <c r="I83" s="399">
        <v>2</v>
      </c>
      <c r="J83" s="400"/>
      <c r="K83" s="399"/>
      <c r="L83" s="399"/>
      <c r="M83" s="400"/>
      <c r="N83" s="400"/>
      <c r="O83" s="533"/>
      <c r="P83" s="533"/>
      <c r="Q83" s="533"/>
      <c r="R83" s="608"/>
      <c r="S83" s="533"/>
      <c r="T83" s="533"/>
      <c r="U83" s="1310"/>
      <c r="V83" s="1310"/>
      <c r="W83" s="1310"/>
      <c r="X83" s="984"/>
      <c r="Y83" s="1310"/>
      <c r="Z83" s="1379"/>
      <c r="AA83" s="502"/>
      <c r="AB83" s="503"/>
      <c r="AC83" s="503"/>
      <c r="AD83" s="503"/>
      <c r="AE83" s="486"/>
      <c r="AF83" s="486"/>
      <c r="AG83" s="486"/>
      <c r="AH83" s="486"/>
      <c r="AI83" s="486"/>
      <c r="AJ83" s="486"/>
    </row>
    <row r="84" spans="1:36" s="1" customFormat="1" ht="33" hidden="1" customHeight="1" x14ac:dyDescent="0.2">
      <c r="A84" s="9"/>
      <c r="B84" s="1266" t="s">
        <v>25</v>
      </c>
      <c r="C84" s="965"/>
      <c r="D84" s="1265" t="s">
        <v>263</v>
      </c>
      <c r="E84" s="385" t="e">
        <f>+Y84/#REF!</f>
        <v>#REF!</v>
      </c>
      <c r="F84" s="386" t="s">
        <v>259</v>
      </c>
      <c r="G84" s="398">
        <v>3.6</v>
      </c>
      <c r="H84" s="398"/>
      <c r="I84" s="399">
        <v>3.5</v>
      </c>
      <c r="J84" s="400"/>
      <c r="K84" s="399"/>
      <c r="L84" s="399"/>
      <c r="M84" s="400"/>
      <c r="N84" s="400"/>
      <c r="O84" s="533"/>
      <c r="P84" s="533"/>
      <c r="Q84" s="533"/>
      <c r="R84" s="608"/>
      <c r="S84" s="533"/>
      <c r="T84" s="533"/>
      <c r="U84" s="1310"/>
      <c r="V84" s="1310"/>
      <c r="W84" s="1310"/>
      <c r="X84" s="984"/>
      <c r="Y84" s="1310"/>
      <c r="Z84" s="1379"/>
      <c r="AA84" s="502"/>
      <c r="AB84" s="503"/>
      <c r="AC84" s="503"/>
      <c r="AD84" s="503"/>
      <c r="AE84" s="486"/>
      <c r="AF84" s="486"/>
      <c r="AG84" s="486"/>
      <c r="AH84" s="486"/>
      <c r="AI84" s="486"/>
      <c r="AJ84" s="486"/>
    </row>
    <row r="85" spans="1:36" s="1" customFormat="1" ht="33" hidden="1" customHeight="1" x14ac:dyDescent="0.2">
      <c r="A85" s="9"/>
      <c r="B85" s="1266"/>
      <c r="C85" s="965"/>
      <c r="D85" s="1265"/>
      <c r="E85" s="385" t="e">
        <f>+Y85/#REF!</f>
        <v>#REF!</v>
      </c>
      <c r="F85" s="386" t="s">
        <v>261</v>
      </c>
      <c r="G85" s="398">
        <v>13.7</v>
      </c>
      <c r="H85" s="398"/>
      <c r="I85" s="399">
        <v>13.5</v>
      </c>
      <c r="J85" s="400"/>
      <c r="K85" s="399"/>
      <c r="L85" s="399"/>
      <c r="M85" s="400"/>
      <c r="N85" s="400"/>
      <c r="O85" s="533"/>
      <c r="P85" s="533"/>
      <c r="Q85" s="533"/>
      <c r="R85" s="608"/>
      <c r="S85" s="533"/>
      <c r="T85" s="533"/>
      <c r="U85" s="1310"/>
      <c r="V85" s="1310"/>
      <c r="W85" s="1310"/>
      <c r="X85" s="984"/>
      <c r="Y85" s="1310"/>
      <c r="Z85" s="1379"/>
      <c r="AA85" s="502"/>
      <c r="AB85" s="503"/>
      <c r="AC85" s="503"/>
      <c r="AD85" s="503"/>
      <c r="AE85" s="486"/>
      <c r="AF85" s="486"/>
      <c r="AG85" s="486"/>
      <c r="AH85" s="486"/>
      <c r="AI85" s="486"/>
      <c r="AJ85" s="486"/>
    </row>
    <row r="86" spans="1:36" s="1" customFormat="1" ht="33" hidden="1" customHeight="1" x14ac:dyDescent="0.2">
      <c r="A86" s="9"/>
      <c r="B86" s="1266"/>
      <c r="C86" s="965"/>
      <c r="D86" s="1265"/>
      <c r="E86" s="385" t="e">
        <f>+Y86/#REF!</f>
        <v>#REF!</v>
      </c>
      <c r="F86" s="386" t="s">
        <v>260</v>
      </c>
      <c r="G86" s="398">
        <v>8.3000000000000007</v>
      </c>
      <c r="H86" s="398"/>
      <c r="I86" s="401">
        <v>8.1999999999999993</v>
      </c>
      <c r="J86" s="402"/>
      <c r="K86" s="401"/>
      <c r="L86" s="401"/>
      <c r="M86" s="402"/>
      <c r="N86" s="402"/>
      <c r="O86" s="533"/>
      <c r="P86" s="533"/>
      <c r="Q86" s="533"/>
      <c r="R86" s="608"/>
      <c r="S86" s="533"/>
      <c r="T86" s="533"/>
      <c r="U86" s="1310"/>
      <c r="V86" s="1310"/>
      <c r="W86" s="1310"/>
      <c r="X86" s="984"/>
      <c r="Y86" s="1310"/>
      <c r="Z86" s="1379"/>
      <c r="AA86" s="502"/>
      <c r="AB86" s="503"/>
      <c r="AC86" s="503"/>
      <c r="AD86" s="503"/>
      <c r="AE86" s="486"/>
      <c r="AF86" s="486"/>
      <c r="AG86" s="486"/>
      <c r="AH86" s="486"/>
      <c r="AI86" s="486"/>
      <c r="AJ86" s="486"/>
    </row>
    <row r="87" spans="1:36" s="1" customFormat="1" ht="33" hidden="1" customHeight="1" x14ac:dyDescent="0.2">
      <c r="A87" s="9"/>
      <c r="B87" s="386" t="s">
        <v>26</v>
      </c>
      <c r="C87" s="965"/>
      <c r="D87" s="403" t="s">
        <v>436</v>
      </c>
      <c r="E87" s="385" t="e">
        <f>+Y87/#REF!</f>
        <v>#REF!</v>
      </c>
      <c r="F87" s="386" t="s">
        <v>437</v>
      </c>
      <c r="G87" s="398">
        <v>1</v>
      </c>
      <c r="H87" s="398"/>
      <c r="I87" s="405">
        <v>1</v>
      </c>
      <c r="J87" s="406"/>
      <c r="K87" s="405"/>
      <c r="L87" s="405"/>
      <c r="M87" s="406"/>
      <c r="N87" s="406"/>
      <c r="O87" s="533"/>
      <c r="P87" s="533"/>
      <c r="Q87" s="533"/>
      <c r="R87" s="608"/>
      <c r="S87" s="533"/>
      <c r="T87" s="533"/>
      <c r="U87" s="1310"/>
      <c r="V87" s="1310"/>
      <c r="W87" s="1310"/>
      <c r="X87" s="984"/>
      <c r="Y87" s="1310"/>
      <c r="Z87" s="1379"/>
      <c r="AA87" s="502"/>
      <c r="AB87" s="503"/>
      <c r="AC87" s="503"/>
      <c r="AD87" s="503"/>
      <c r="AE87" s="486"/>
      <c r="AF87" s="486"/>
      <c r="AG87" s="486"/>
      <c r="AH87" s="486"/>
      <c r="AI87" s="486"/>
      <c r="AJ87" s="486"/>
    </row>
    <row r="88" spans="1:36" s="1" customFormat="1" ht="30" hidden="1" customHeight="1" x14ac:dyDescent="0.2">
      <c r="A88" s="9"/>
      <c r="B88" s="1266" t="s">
        <v>27</v>
      </c>
      <c r="C88" s="965"/>
      <c r="D88" s="1265" t="s">
        <v>264</v>
      </c>
      <c r="E88" s="385" t="e">
        <f>+Y88/#REF!</f>
        <v>#REF!</v>
      </c>
      <c r="F88" s="386" t="s">
        <v>265</v>
      </c>
      <c r="G88" s="398">
        <v>34.4</v>
      </c>
      <c r="H88" s="398"/>
      <c r="I88" s="399">
        <v>34</v>
      </c>
      <c r="J88" s="400"/>
      <c r="K88" s="399"/>
      <c r="L88" s="399"/>
      <c r="M88" s="400"/>
      <c r="N88" s="400"/>
      <c r="O88" s="533"/>
      <c r="P88" s="533"/>
      <c r="Q88" s="533"/>
      <c r="R88" s="608"/>
      <c r="S88" s="533"/>
      <c r="T88" s="533"/>
      <c r="U88" s="1310"/>
      <c r="V88" s="1310"/>
      <c r="W88" s="1310"/>
      <c r="X88" s="984"/>
      <c r="Y88" s="1310"/>
      <c r="Z88" s="1379"/>
      <c r="AA88" s="502"/>
      <c r="AB88" s="503"/>
      <c r="AC88" s="503"/>
      <c r="AD88" s="503"/>
      <c r="AE88" s="486"/>
      <c r="AF88" s="486"/>
      <c r="AG88" s="486"/>
      <c r="AH88" s="486"/>
      <c r="AI88" s="486"/>
      <c r="AJ88" s="486"/>
    </row>
    <row r="89" spans="1:36" s="1" customFormat="1" ht="15" hidden="1" customHeight="1" x14ac:dyDescent="0.2">
      <c r="A89" s="9"/>
      <c r="B89" s="1266"/>
      <c r="C89" s="965"/>
      <c r="D89" s="1265"/>
      <c r="E89" s="385" t="e">
        <f>+Y89/#REF!</f>
        <v>#REF!</v>
      </c>
      <c r="F89" s="386" t="s">
        <v>266</v>
      </c>
      <c r="G89" s="398">
        <v>17.2</v>
      </c>
      <c r="H89" s="398"/>
      <c r="I89" s="399">
        <v>16.5</v>
      </c>
      <c r="J89" s="400"/>
      <c r="K89" s="399"/>
      <c r="L89" s="399"/>
      <c r="M89" s="400"/>
      <c r="N89" s="400"/>
      <c r="O89" s="533"/>
      <c r="P89" s="533"/>
      <c r="Q89" s="533"/>
      <c r="R89" s="608"/>
      <c r="S89" s="533"/>
      <c r="T89" s="533"/>
      <c r="U89" s="1310"/>
      <c r="V89" s="1310"/>
      <c r="W89" s="1310"/>
      <c r="X89" s="984"/>
      <c r="Y89" s="1310"/>
      <c r="Z89" s="1379"/>
      <c r="AA89" s="502"/>
      <c r="AB89" s="503"/>
      <c r="AC89" s="503"/>
      <c r="AD89" s="503"/>
      <c r="AE89" s="486"/>
      <c r="AF89" s="486"/>
      <c r="AG89" s="486"/>
      <c r="AH89" s="486"/>
      <c r="AI89" s="486"/>
      <c r="AJ89" s="486"/>
    </row>
    <row r="90" spans="1:36" s="1" customFormat="1" ht="15" hidden="1" customHeight="1" x14ac:dyDescent="0.2">
      <c r="A90" s="9"/>
      <c r="B90" s="1266"/>
      <c r="C90" s="965"/>
      <c r="D90" s="1265"/>
      <c r="E90" s="385" t="e">
        <f>+Y90/#REF!</f>
        <v>#REF!</v>
      </c>
      <c r="F90" s="386" t="s">
        <v>267</v>
      </c>
      <c r="G90" s="398">
        <v>9.5</v>
      </c>
      <c r="H90" s="398"/>
      <c r="I90" s="399">
        <v>9.1999999999999993</v>
      </c>
      <c r="J90" s="400"/>
      <c r="K90" s="399"/>
      <c r="L90" s="399"/>
      <c r="M90" s="400"/>
      <c r="N90" s="400"/>
      <c r="O90" s="533"/>
      <c r="P90" s="533"/>
      <c r="Q90" s="533"/>
      <c r="R90" s="608"/>
      <c r="S90" s="533"/>
      <c r="T90" s="533"/>
      <c r="U90" s="1310"/>
      <c r="V90" s="1310"/>
      <c r="W90" s="1310"/>
      <c r="X90" s="984"/>
      <c r="Y90" s="1310"/>
      <c r="Z90" s="1379"/>
      <c r="AA90" s="502"/>
      <c r="AB90" s="503"/>
      <c r="AC90" s="503"/>
      <c r="AD90" s="503"/>
      <c r="AE90" s="486"/>
      <c r="AF90" s="486"/>
      <c r="AG90" s="486"/>
      <c r="AH90" s="486"/>
      <c r="AI90" s="486"/>
      <c r="AJ90" s="486"/>
    </row>
    <row r="91" spans="1:36" s="1" customFormat="1" ht="51" hidden="1" customHeight="1" x14ac:dyDescent="0.2">
      <c r="A91" s="9"/>
      <c r="B91" s="386" t="s">
        <v>28</v>
      </c>
      <c r="C91" s="965"/>
      <c r="D91" s="403" t="s">
        <v>438</v>
      </c>
      <c r="E91" s="385" t="s">
        <v>250</v>
      </c>
      <c r="F91" s="386" t="s">
        <v>439</v>
      </c>
      <c r="G91" s="398">
        <v>95</v>
      </c>
      <c r="H91" s="398"/>
      <c r="I91" s="407">
        <v>0.95</v>
      </c>
      <c r="J91" s="408"/>
      <c r="K91" s="407"/>
      <c r="L91" s="407"/>
      <c r="M91" s="408"/>
      <c r="N91" s="408"/>
      <c r="O91" s="533"/>
      <c r="P91" s="533"/>
      <c r="Q91" s="533"/>
      <c r="R91" s="608"/>
      <c r="S91" s="533"/>
      <c r="T91" s="533"/>
      <c r="U91" s="533">
        <v>100000000</v>
      </c>
      <c r="V91" s="533">
        <f>+V76*$AA91</f>
        <v>103888218.64298376</v>
      </c>
      <c r="W91" s="533">
        <f>+W76*$AA91</f>
        <v>106341837.8358621</v>
      </c>
      <c r="X91" s="984"/>
      <c r="Y91" s="533">
        <f>SUM(U91:W91)</f>
        <v>310230056.47884583</v>
      </c>
      <c r="Z91" s="1379"/>
      <c r="AA91" s="502">
        <f>+U91/U76</f>
        <v>0.11274269139724954</v>
      </c>
      <c r="AB91" s="503"/>
      <c r="AC91" s="503"/>
      <c r="AD91" s="503"/>
      <c r="AE91" s="486"/>
      <c r="AF91" s="486"/>
      <c r="AG91" s="486"/>
      <c r="AH91" s="486"/>
      <c r="AI91" s="486"/>
      <c r="AJ91" s="486"/>
    </row>
    <row r="92" spans="1:36" s="1" customFormat="1" ht="46.5" hidden="1" customHeight="1" x14ac:dyDescent="0.2">
      <c r="A92" s="9"/>
      <c r="B92" s="1266" t="s">
        <v>73</v>
      </c>
      <c r="C92" s="965"/>
      <c r="D92" s="1265" t="s">
        <v>268</v>
      </c>
      <c r="E92" s="385" t="e">
        <f>+Y92/#REF!</f>
        <v>#REF!</v>
      </c>
      <c r="F92" s="386" t="s">
        <v>269</v>
      </c>
      <c r="G92" s="398" t="s">
        <v>270</v>
      </c>
      <c r="H92" s="398"/>
      <c r="I92" s="396">
        <v>0</v>
      </c>
      <c r="J92" s="404"/>
      <c r="K92" s="396"/>
      <c r="L92" s="396"/>
      <c r="M92" s="509"/>
      <c r="N92" s="509"/>
      <c r="O92" s="533"/>
      <c r="P92" s="533"/>
      <c r="Q92" s="533"/>
      <c r="R92" s="608"/>
      <c r="S92" s="533"/>
      <c r="T92" s="533"/>
      <c r="U92" s="1310">
        <v>201000000</v>
      </c>
      <c r="V92" s="1310">
        <f>+V76*$AA92</f>
        <v>208815319.47239736</v>
      </c>
      <c r="W92" s="1310">
        <f>+W76*$AA92</f>
        <v>213747094.05008283</v>
      </c>
      <c r="X92" s="984"/>
      <c r="Y92" s="1310">
        <f>SUM(U92:W99)</f>
        <v>623562413.52248013</v>
      </c>
      <c r="Z92" s="1379"/>
      <c r="AA92" s="502">
        <f>+U92/U76</f>
        <v>0.22661280970847159</v>
      </c>
      <c r="AB92" s="503"/>
      <c r="AC92" s="503"/>
      <c r="AD92" s="503"/>
      <c r="AE92" s="486"/>
      <c r="AF92" s="486"/>
      <c r="AG92" s="486"/>
      <c r="AH92" s="486"/>
      <c r="AI92" s="486"/>
      <c r="AJ92" s="486"/>
    </row>
    <row r="93" spans="1:36" s="1" customFormat="1" ht="33" hidden="1" customHeight="1" x14ac:dyDescent="0.2">
      <c r="A93" s="9"/>
      <c r="B93" s="1266"/>
      <c r="C93" s="965"/>
      <c r="D93" s="1265"/>
      <c r="E93" s="385" t="e">
        <f>+Y93/#REF!</f>
        <v>#REF!</v>
      </c>
      <c r="F93" s="386" t="s">
        <v>271</v>
      </c>
      <c r="G93" s="398" t="s">
        <v>272</v>
      </c>
      <c r="H93" s="398"/>
      <c r="I93" s="401">
        <v>24</v>
      </c>
      <c r="J93" s="402"/>
      <c r="K93" s="401"/>
      <c r="L93" s="401"/>
      <c r="M93" s="402"/>
      <c r="N93" s="402"/>
      <c r="O93" s="533"/>
      <c r="P93" s="533"/>
      <c r="Q93" s="533"/>
      <c r="R93" s="608"/>
      <c r="S93" s="533"/>
      <c r="T93" s="533"/>
      <c r="U93" s="1310"/>
      <c r="V93" s="1310"/>
      <c r="W93" s="1310"/>
      <c r="X93" s="984"/>
      <c r="Y93" s="1310"/>
      <c r="Z93" s="1379"/>
      <c r="AA93" s="502"/>
      <c r="AB93" s="503"/>
      <c r="AC93" s="503"/>
      <c r="AD93" s="503"/>
      <c r="AE93" s="486"/>
      <c r="AF93" s="486"/>
      <c r="AG93" s="486"/>
      <c r="AH93" s="486"/>
      <c r="AI93" s="486"/>
      <c r="AJ93" s="486"/>
    </row>
    <row r="94" spans="1:36" s="1" customFormat="1" ht="47.25" hidden="1" customHeight="1" x14ac:dyDescent="0.2">
      <c r="A94" s="9"/>
      <c r="B94" s="1266"/>
      <c r="C94" s="965"/>
      <c r="D94" s="1265"/>
      <c r="E94" s="385" t="e">
        <f>+Y94/#REF!</f>
        <v>#REF!</v>
      </c>
      <c r="F94" s="386" t="s">
        <v>273</v>
      </c>
      <c r="G94" s="398" t="s">
        <v>274</v>
      </c>
      <c r="H94" s="398"/>
      <c r="I94" s="409">
        <v>0.19</v>
      </c>
      <c r="J94" s="410"/>
      <c r="K94" s="409"/>
      <c r="L94" s="409"/>
      <c r="M94" s="410"/>
      <c r="N94" s="410"/>
      <c r="O94" s="533"/>
      <c r="P94" s="533"/>
      <c r="Q94" s="533"/>
      <c r="R94" s="608"/>
      <c r="S94" s="533"/>
      <c r="T94" s="533"/>
      <c r="U94" s="1310"/>
      <c r="V94" s="1310"/>
      <c r="W94" s="1310"/>
      <c r="X94" s="984"/>
      <c r="Y94" s="1310"/>
      <c r="Z94" s="1379"/>
      <c r="AA94" s="502"/>
      <c r="AB94" s="503"/>
      <c r="AC94" s="503"/>
      <c r="AD94" s="503"/>
      <c r="AE94" s="486"/>
      <c r="AF94" s="486"/>
      <c r="AG94" s="486"/>
      <c r="AH94" s="486"/>
      <c r="AI94" s="486"/>
      <c r="AJ94" s="486"/>
    </row>
    <row r="95" spans="1:36" s="1" customFormat="1" ht="47.25" hidden="1" customHeight="1" x14ac:dyDescent="0.2">
      <c r="A95" s="9"/>
      <c r="B95" s="1266"/>
      <c r="C95" s="965"/>
      <c r="D95" s="1265"/>
      <c r="E95" s="385" t="e">
        <f>+Y95/#REF!</f>
        <v>#REF!</v>
      </c>
      <c r="F95" s="386" t="s">
        <v>275</v>
      </c>
      <c r="G95" s="398" t="s">
        <v>274</v>
      </c>
      <c r="H95" s="398"/>
      <c r="I95" s="388">
        <v>0.19</v>
      </c>
      <c r="J95" s="389"/>
      <c r="K95" s="388"/>
      <c r="L95" s="388"/>
      <c r="M95" s="389"/>
      <c r="N95" s="389"/>
      <c r="O95" s="533"/>
      <c r="P95" s="533"/>
      <c r="Q95" s="533"/>
      <c r="R95" s="608"/>
      <c r="S95" s="533"/>
      <c r="T95" s="533"/>
      <c r="U95" s="1310"/>
      <c r="V95" s="1310"/>
      <c r="W95" s="1310"/>
      <c r="X95" s="984"/>
      <c r="Y95" s="1310"/>
      <c r="Z95" s="1379"/>
      <c r="AA95" s="502"/>
      <c r="AB95" s="503"/>
      <c r="AC95" s="503"/>
      <c r="AD95" s="503"/>
      <c r="AE95" s="486"/>
      <c r="AF95" s="486"/>
      <c r="AG95" s="486"/>
      <c r="AH95" s="486"/>
      <c r="AI95" s="486"/>
      <c r="AJ95" s="486"/>
    </row>
    <row r="96" spans="1:36" s="1" customFormat="1" ht="46.5" hidden="1" customHeight="1" x14ac:dyDescent="0.2">
      <c r="A96" s="9"/>
      <c r="B96" s="1266"/>
      <c r="C96" s="965"/>
      <c r="D96" s="1265"/>
      <c r="E96" s="385" t="e">
        <f>+Y96/#REF!</f>
        <v>#REF!</v>
      </c>
      <c r="F96" s="386" t="s">
        <v>276</v>
      </c>
      <c r="G96" s="398" t="s">
        <v>277</v>
      </c>
      <c r="H96" s="398"/>
      <c r="I96" s="401">
        <v>0.5</v>
      </c>
      <c r="J96" s="402"/>
      <c r="K96" s="401"/>
      <c r="L96" s="401"/>
      <c r="M96" s="402"/>
      <c r="N96" s="402"/>
      <c r="O96" s="533"/>
      <c r="P96" s="533"/>
      <c r="Q96" s="533"/>
      <c r="R96" s="608"/>
      <c r="S96" s="533"/>
      <c r="T96" s="533"/>
      <c r="U96" s="1310"/>
      <c r="V96" s="1310"/>
      <c r="W96" s="1310"/>
      <c r="X96" s="984"/>
      <c r="Y96" s="1310"/>
      <c r="Z96" s="1379"/>
      <c r="AA96" s="502"/>
      <c r="AB96" s="503"/>
      <c r="AC96" s="503"/>
      <c r="AD96" s="503"/>
      <c r="AE96" s="486"/>
      <c r="AF96" s="486"/>
      <c r="AG96" s="486"/>
      <c r="AH96" s="486"/>
      <c r="AI96" s="486"/>
      <c r="AJ96" s="486"/>
    </row>
    <row r="97" spans="1:36" s="1" customFormat="1" ht="78" hidden="1" customHeight="1" x14ac:dyDescent="0.2">
      <c r="A97" s="9"/>
      <c r="B97" s="1266"/>
      <c r="C97" s="965"/>
      <c r="D97" s="1265"/>
      <c r="E97" s="385" t="e">
        <f>+Y97/#REF!</f>
        <v>#REF!</v>
      </c>
      <c r="F97" s="386" t="s">
        <v>278</v>
      </c>
      <c r="G97" s="398" t="s">
        <v>279</v>
      </c>
      <c r="H97" s="398"/>
      <c r="I97" s="396">
        <v>120</v>
      </c>
      <c r="J97" s="404"/>
      <c r="K97" s="396"/>
      <c r="L97" s="396"/>
      <c r="M97" s="509"/>
      <c r="N97" s="509"/>
      <c r="O97" s="533"/>
      <c r="P97" s="533"/>
      <c r="Q97" s="533"/>
      <c r="R97" s="608"/>
      <c r="S97" s="533"/>
      <c r="T97" s="533"/>
      <c r="U97" s="1310"/>
      <c r="V97" s="1310"/>
      <c r="W97" s="1310"/>
      <c r="X97" s="984"/>
      <c r="Y97" s="1310"/>
      <c r="Z97" s="1379"/>
      <c r="AA97" s="502"/>
      <c r="AB97" s="503"/>
      <c r="AC97" s="503"/>
      <c r="AD97" s="503"/>
      <c r="AE97" s="486"/>
      <c r="AF97" s="486"/>
      <c r="AG97" s="486"/>
      <c r="AH97" s="486"/>
      <c r="AI97" s="486"/>
      <c r="AJ97" s="486"/>
    </row>
    <row r="98" spans="1:36" s="1" customFormat="1" ht="78.75" hidden="1" customHeight="1" x14ac:dyDescent="0.2">
      <c r="A98" s="9"/>
      <c r="B98" s="1266"/>
      <c r="C98" s="965"/>
      <c r="D98" s="1265"/>
      <c r="E98" s="385" t="e">
        <f>+Y98/#REF!</f>
        <v>#REF!</v>
      </c>
      <c r="F98" s="411" t="s">
        <v>280</v>
      </c>
      <c r="G98" s="398" t="s">
        <v>281</v>
      </c>
      <c r="H98" s="398"/>
      <c r="I98" s="396">
        <v>2</v>
      </c>
      <c r="J98" s="404"/>
      <c r="K98" s="396"/>
      <c r="L98" s="396"/>
      <c r="M98" s="509"/>
      <c r="N98" s="509"/>
      <c r="O98" s="533"/>
      <c r="P98" s="533"/>
      <c r="Q98" s="533"/>
      <c r="R98" s="608"/>
      <c r="S98" s="533"/>
      <c r="T98" s="533"/>
      <c r="U98" s="1310"/>
      <c r="V98" s="1310"/>
      <c r="W98" s="1310"/>
      <c r="X98" s="984"/>
      <c r="Y98" s="1310"/>
      <c r="Z98" s="1379"/>
      <c r="AA98" s="502"/>
      <c r="AB98" s="503"/>
      <c r="AC98" s="503"/>
      <c r="AD98" s="503"/>
      <c r="AE98" s="486"/>
      <c r="AF98" s="486"/>
      <c r="AG98" s="486"/>
      <c r="AH98" s="486"/>
      <c r="AI98" s="486"/>
      <c r="AJ98" s="486"/>
    </row>
    <row r="99" spans="1:36" s="1" customFormat="1" ht="60" hidden="1" customHeight="1" x14ac:dyDescent="0.2">
      <c r="A99" s="9"/>
      <c r="B99" s="1266"/>
      <c r="C99" s="965"/>
      <c r="D99" s="1265"/>
      <c r="E99" s="385" t="e">
        <f>+Y99/#REF!</f>
        <v>#REF!</v>
      </c>
      <c r="F99" s="386" t="s">
        <v>440</v>
      </c>
      <c r="G99" s="398" t="s">
        <v>282</v>
      </c>
      <c r="H99" s="398"/>
      <c r="I99" s="399">
        <v>0.8</v>
      </c>
      <c r="J99" s="400"/>
      <c r="K99" s="399"/>
      <c r="L99" s="399"/>
      <c r="M99" s="400"/>
      <c r="N99" s="400"/>
      <c r="O99" s="533"/>
      <c r="P99" s="533"/>
      <c r="Q99" s="533"/>
      <c r="R99" s="608"/>
      <c r="S99" s="533"/>
      <c r="T99" s="533"/>
      <c r="U99" s="1310"/>
      <c r="V99" s="1310"/>
      <c r="W99" s="1310"/>
      <c r="X99" s="984"/>
      <c r="Y99" s="1310"/>
      <c r="Z99" s="1379"/>
      <c r="AA99" s="502"/>
      <c r="AB99" s="503"/>
      <c r="AC99" s="503"/>
      <c r="AD99" s="503"/>
      <c r="AE99" s="486"/>
      <c r="AF99" s="486"/>
      <c r="AG99" s="486"/>
      <c r="AH99" s="486"/>
      <c r="AI99" s="486"/>
      <c r="AJ99" s="486"/>
    </row>
    <row r="100" spans="1:36" s="1" customFormat="1" ht="33" hidden="1" customHeight="1" x14ac:dyDescent="0.2">
      <c r="A100" s="9"/>
      <c r="B100" s="1482" t="s">
        <v>74</v>
      </c>
      <c r="C100" s="1010"/>
      <c r="D100" s="1472" t="s">
        <v>283</v>
      </c>
      <c r="E100" s="385" t="e">
        <f>+Y100/#REF!</f>
        <v>#REF!</v>
      </c>
      <c r="F100" s="386" t="s">
        <v>284</v>
      </c>
      <c r="G100" s="398">
        <v>1</v>
      </c>
      <c r="H100" s="398"/>
      <c r="I100" s="398">
        <v>1</v>
      </c>
      <c r="J100" s="412"/>
      <c r="K100" s="398"/>
      <c r="L100" s="398"/>
      <c r="M100" s="510"/>
      <c r="N100" s="510"/>
      <c r="O100" s="535"/>
      <c r="P100" s="535"/>
      <c r="Q100" s="535"/>
      <c r="R100" s="535"/>
      <c r="S100" s="535"/>
      <c r="T100" s="535"/>
      <c r="U100" s="1310">
        <v>100000000</v>
      </c>
      <c r="V100" s="1310">
        <f>+(U100/U76)*V76</f>
        <v>103888218.64298376</v>
      </c>
      <c r="W100" s="1310">
        <f>+(V100/V76)*W76</f>
        <v>106341837.83586212</v>
      </c>
      <c r="X100" s="984"/>
      <c r="Y100" s="1310" t="e">
        <f>+U100+V100+W100+#REF!</f>
        <v>#REF!</v>
      </c>
      <c r="Z100" s="1379"/>
      <c r="AA100" s="502">
        <f>+U100/U76</f>
        <v>0.11274269139724954</v>
      </c>
      <c r="AB100" s="503"/>
      <c r="AC100" s="503"/>
      <c r="AD100" s="503"/>
      <c r="AE100" s="486"/>
      <c r="AF100" s="486"/>
      <c r="AG100" s="486"/>
      <c r="AH100" s="486"/>
      <c r="AI100" s="486"/>
      <c r="AJ100" s="486"/>
    </row>
    <row r="101" spans="1:36" s="1" customFormat="1" ht="33" hidden="1" customHeight="1" x14ac:dyDescent="0.2">
      <c r="A101" s="9"/>
      <c r="B101" s="1482"/>
      <c r="C101" s="1010"/>
      <c r="D101" s="1472"/>
      <c r="E101" s="385" t="e">
        <f>+Y101/#REF!</f>
        <v>#REF!</v>
      </c>
      <c r="F101" s="386" t="s">
        <v>286</v>
      </c>
      <c r="G101" s="398">
        <v>18</v>
      </c>
      <c r="H101" s="398"/>
      <c r="I101" s="396">
        <v>18</v>
      </c>
      <c r="J101" s="404"/>
      <c r="K101" s="396"/>
      <c r="L101" s="396"/>
      <c r="M101" s="509"/>
      <c r="N101" s="509"/>
      <c r="O101" s="533"/>
      <c r="P101" s="533"/>
      <c r="Q101" s="533"/>
      <c r="R101" s="608"/>
      <c r="S101" s="533"/>
      <c r="T101" s="533"/>
      <c r="U101" s="1310"/>
      <c r="V101" s="1310"/>
      <c r="W101" s="1310"/>
      <c r="X101" s="984"/>
      <c r="Y101" s="1310" t="e">
        <f>+U100+V101+W101+#REF!</f>
        <v>#REF!</v>
      </c>
      <c r="Z101" s="1379"/>
      <c r="AA101" s="502"/>
      <c r="AB101" s="503"/>
      <c r="AC101" s="503"/>
      <c r="AD101" s="503"/>
      <c r="AE101" s="486"/>
      <c r="AF101" s="486"/>
      <c r="AG101" s="486"/>
      <c r="AH101" s="486"/>
      <c r="AI101" s="486"/>
      <c r="AJ101" s="486"/>
    </row>
    <row r="102" spans="1:36" s="1" customFormat="1" ht="33" hidden="1" customHeight="1" x14ac:dyDescent="0.2">
      <c r="A102" s="9"/>
      <c r="B102" s="386" t="s">
        <v>75</v>
      </c>
      <c r="C102" s="965"/>
      <c r="D102" s="403" t="s">
        <v>441</v>
      </c>
      <c r="E102" s="385" t="e">
        <f>+Y102/#REF!</f>
        <v>#DIV/0!</v>
      </c>
      <c r="F102" s="386" t="s">
        <v>442</v>
      </c>
      <c r="G102" s="413">
        <v>0.42</v>
      </c>
      <c r="H102" s="413"/>
      <c r="I102" s="396">
        <v>45</v>
      </c>
      <c r="J102" s="404"/>
      <c r="K102" s="396"/>
      <c r="L102" s="396"/>
      <c r="M102" s="509"/>
      <c r="N102" s="509"/>
      <c r="O102" s="533"/>
      <c r="P102" s="533"/>
      <c r="Q102" s="533"/>
      <c r="R102" s="608"/>
      <c r="S102" s="533"/>
      <c r="T102" s="533"/>
      <c r="U102" s="1310">
        <v>80000000</v>
      </c>
      <c r="V102" s="1310" t="e">
        <f>+(U102/$U$78)*$V$78</f>
        <v>#DIV/0!</v>
      </c>
      <c r="W102" s="1310" t="e">
        <f>+(V102/V76)*W76</f>
        <v>#DIV/0!</v>
      </c>
      <c r="X102" s="984"/>
      <c r="Y102" s="1310" t="e">
        <f>+U102+V102+W102+#REF!</f>
        <v>#DIV/0!</v>
      </c>
      <c r="Z102" s="1379"/>
      <c r="AA102" s="502">
        <f>+U102/U76</f>
        <v>9.019415311779963E-2</v>
      </c>
      <c r="AB102" s="503"/>
      <c r="AC102" s="503"/>
      <c r="AD102" s="503"/>
      <c r="AE102" s="486"/>
      <c r="AF102" s="486"/>
      <c r="AG102" s="486"/>
      <c r="AH102" s="486"/>
      <c r="AI102" s="486"/>
      <c r="AJ102" s="486"/>
    </row>
    <row r="103" spans="1:36" s="4" customFormat="1" ht="75" hidden="1" customHeight="1" x14ac:dyDescent="0.2">
      <c r="A103" s="370"/>
      <c r="B103" s="386" t="s">
        <v>76</v>
      </c>
      <c r="C103" s="965"/>
      <c r="D103" s="403" t="s">
        <v>215</v>
      </c>
      <c r="E103" s="385" t="e">
        <f>+Y103/#REF!</f>
        <v>#REF!</v>
      </c>
      <c r="F103" s="386" t="s">
        <v>287</v>
      </c>
      <c r="G103" s="398" t="s">
        <v>288</v>
      </c>
      <c r="H103" s="398"/>
      <c r="I103" s="414">
        <v>1</v>
      </c>
      <c r="J103" s="415"/>
      <c r="K103" s="414"/>
      <c r="L103" s="414"/>
      <c r="M103" s="415"/>
      <c r="N103" s="415"/>
      <c r="O103" s="533"/>
      <c r="P103" s="533"/>
      <c r="Q103" s="533"/>
      <c r="R103" s="608"/>
      <c r="S103" s="533"/>
      <c r="T103" s="533"/>
      <c r="U103" s="1310"/>
      <c r="V103" s="1310"/>
      <c r="W103" s="1310"/>
      <c r="X103" s="984"/>
      <c r="Y103" s="1310"/>
      <c r="Z103" s="1379"/>
      <c r="AA103" s="502"/>
      <c r="AB103" s="503"/>
      <c r="AC103" s="503"/>
      <c r="AD103" s="503"/>
      <c r="AE103" s="505"/>
      <c r="AF103" s="505"/>
      <c r="AG103" s="505"/>
      <c r="AH103" s="505"/>
      <c r="AI103" s="505"/>
      <c r="AJ103" s="505"/>
    </row>
    <row r="104" spans="1:36" s="1" customFormat="1" ht="105" hidden="1" customHeight="1" x14ac:dyDescent="0.2">
      <c r="A104" s="9"/>
      <c r="B104" s="1471" t="s">
        <v>77</v>
      </c>
      <c r="C104" s="998"/>
      <c r="D104" s="1472" t="s">
        <v>443</v>
      </c>
      <c r="E104" s="385" t="e">
        <f>+Y104/#REF!</f>
        <v>#REF!</v>
      </c>
      <c r="F104" s="386" t="s">
        <v>289</v>
      </c>
      <c r="G104" s="398" t="s">
        <v>216</v>
      </c>
      <c r="H104" s="398"/>
      <c r="I104" s="388">
        <v>0.2</v>
      </c>
      <c r="J104" s="389"/>
      <c r="K104" s="388"/>
      <c r="L104" s="388"/>
      <c r="M104" s="389"/>
      <c r="N104" s="389"/>
      <c r="O104" s="533"/>
      <c r="P104" s="533"/>
      <c r="Q104" s="533"/>
      <c r="R104" s="608"/>
      <c r="S104" s="533"/>
      <c r="T104" s="533"/>
      <c r="U104" s="1310">
        <v>150000000</v>
      </c>
      <c r="V104" s="1310">
        <f>+V76*$AA104</f>
        <v>155832327.96447563</v>
      </c>
      <c r="W104" s="1310">
        <f>+W76*$AA104</f>
        <v>159512756.75379315</v>
      </c>
      <c r="X104" s="984"/>
      <c r="Y104" s="1310">
        <f>SUM(U104:W110)</f>
        <v>465345084.71826875</v>
      </c>
      <c r="Z104" s="1379"/>
      <c r="AA104" s="502">
        <f>+U104/U76</f>
        <v>0.1691140370958743</v>
      </c>
      <c r="AB104" s="503"/>
      <c r="AC104" s="503"/>
      <c r="AD104" s="503"/>
      <c r="AE104" s="486"/>
      <c r="AF104" s="486"/>
      <c r="AG104" s="486"/>
      <c r="AH104" s="486"/>
      <c r="AI104" s="486"/>
      <c r="AJ104" s="486"/>
    </row>
    <row r="105" spans="1:36" s="1" customFormat="1" ht="33" hidden="1" customHeight="1" x14ac:dyDescent="0.2">
      <c r="A105" s="9"/>
      <c r="B105" s="1471"/>
      <c r="C105" s="998"/>
      <c r="D105" s="1472"/>
      <c r="E105" s="385" t="e">
        <f>+Y105/#REF!</f>
        <v>#REF!</v>
      </c>
      <c r="F105" s="386" t="s">
        <v>290</v>
      </c>
      <c r="G105" s="413">
        <v>0.75</v>
      </c>
      <c r="H105" s="413"/>
      <c r="I105" s="401">
        <v>75</v>
      </c>
      <c r="J105" s="402"/>
      <c r="K105" s="401"/>
      <c r="L105" s="401"/>
      <c r="M105" s="402"/>
      <c r="N105" s="402"/>
      <c r="O105" s="533"/>
      <c r="P105" s="533"/>
      <c r="Q105" s="533"/>
      <c r="R105" s="608"/>
      <c r="S105" s="533"/>
      <c r="T105" s="533"/>
      <c r="U105" s="1310"/>
      <c r="V105" s="1310"/>
      <c r="W105" s="1310"/>
      <c r="X105" s="984"/>
      <c r="Y105" s="1310"/>
      <c r="Z105" s="1379"/>
      <c r="AA105" s="502"/>
      <c r="AB105" s="503"/>
      <c r="AC105" s="503"/>
      <c r="AD105" s="503"/>
      <c r="AE105" s="486"/>
      <c r="AF105" s="486"/>
      <c r="AG105" s="486"/>
      <c r="AH105" s="486"/>
      <c r="AI105" s="486"/>
      <c r="AJ105" s="486"/>
    </row>
    <row r="106" spans="1:36" s="1" customFormat="1" ht="33" hidden="1" customHeight="1" x14ac:dyDescent="0.2">
      <c r="A106" s="9"/>
      <c r="B106" s="383" t="s">
        <v>78</v>
      </c>
      <c r="C106" s="998"/>
      <c r="D106" s="403" t="s">
        <v>291</v>
      </c>
      <c r="E106" s="385" t="e">
        <f>+Y106/#REF!</f>
        <v>#REF!</v>
      </c>
      <c r="F106" s="386" t="s">
        <v>292</v>
      </c>
      <c r="G106" s="416">
        <v>0</v>
      </c>
      <c r="H106" s="416"/>
      <c r="I106" s="396">
        <v>0</v>
      </c>
      <c r="J106" s="404"/>
      <c r="K106" s="396"/>
      <c r="L106" s="396"/>
      <c r="M106" s="509"/>
      <c r="N106" s="509"/>
      <c r="O106" s="533"/>
      <c r="P106" s="533"/>
      <c r="Q106" s="533"/>
      <c r="R106" s="608"/>
      <c r="S106" s="533"/>
      <c r="T106" s="533"/>
      <c r="U106" s="1310"/>
      <c r="V106" s="1310"/>
      <c r="W106" s="1310"/>
      <c r="X106" s="984"/>
      <c r="Y106" s="1310"/>
      <c r="Z106" s="1379"/>
      <c r="AA106" s="502"/>
      <c r="AB106" s="503"/>
      <c r="AC106" s="503"/>
      <c r="AD106" s="503"/>
      <c r="AE106" s="486"/>
      <c r="AF106" s="486"/>
      <c r="AG106" s="486"/>
      <c r="AH106" s="486"/>
      <c r="AI106" s="486"/>
      <c r="AJ106" s="486"/>
    </row>
    <row r="107" spans="1:36" s="1" customFormat="1" ht="33" hidden="1" customHeight="1" x14ac:dyDescent="0.2">
      <c r="A107" s="9"/>
      <c r="B107" s="383" t="s">
        <v>371</v>
      </c>
      <c r="C107" s="998"/>
      <c r="D107" s="403" t="s">
        <v>293</v>
      </c>
      <c r="E107" s="385" t="e">
        <f>+Y107/#REF!</f>
        <v>#REF!</v>
      </c>
      <c r="F107" s="386" t="s">
        <v>292</v>
      </c>
      <c r="G107" s="416">
        <v>0</v>
      </c>
      <c r="H107" s="416"/>
      <c r="I107" s="396">
        <v>0</v>
      </c>
      <c r="J107" s="404"/>
      <c r="K107" s="396"/>
      <c r="L107" s="396"/>
      <c r="M107" s="509"/>
      <c r="N107" s="509"/>
      <c r="O107" s="533"/>
      <c r="P107" s="533"/>
      <c r="Q107" s="533"/>
      <c r="R107" s="608"/>
      <c r="S107" s="533"/>
      <c r="T107" s="533"/>
      <c r="U107" s="1310"/>
      <c r="V107" s="1310"/>
      <c r="W107" s="1310"/>
      <c r="X107" s="984"/>
      <c r="Y107" s="1310"/>
      <c r="Z107" s="1379"/>
      <c r="AA107" s="502"/>
      <c r="AB107" s="503"/>
      <c r="AC107" s="503"/>
      <c r="AD107" s="503"/>
      <c r="AE107" s="486"/>
      <c r="AF107" s="486"/>
      <c r="AG107" s="486"/>
      <c r="AH107" s="486"/>
      <c r="AI107" s="486"/>
      <c r="AJ107" s="486"/>
    </row>
    <row r="108" spans="1:36" s="1" customFormat="1" ht="33" hidden="1" customHeight="1" x14ac:dyDescent="0.2">
      <c r="A108" s="9"/>
      <c r="B108" s="1471" t="s">
        <v>86</v>
      </c>
      <c r="C108" s="998"/>
      <c r="D108" s="1265" t="s">
        <v>294</v>
      </c>
      <c r="E108" s="385" t="e">
        <f>+Y108/#REF!</f>
        <v>#REF!</v>
      </c>
      <c r="F108" s="383" t="s">
        <v>295</v>
      </c>
      <c r="G108" s="398">
        <v>0</v>
      </c>
      <c r="H108" s="398"/>
      <c r="I108" s="396">
        <v>0</v>
      </c>
      <c r="J108" s="404"/>
      <c r="K108" s="396"/>
      <c r="L108" s="396"/>
      <c r="M108" s="509"/>
      <c r="N108" s="509"/>
      <c r="O108" s="533"/>
      <c r="P108" s="533"/>
      <c r="Q108" s="533"/>
      <c r="R108" s="608"/>
      <c r="S108" s="533"/>
      <c r="T108" s="533"/>
      <c r="U108" s="1310"/>
      <c r="V108" s="1310"/>
      <c r="W108" s="1310"/>
      <c r="X108" s="984"/>
      <c r="Y108" s="1310"/>
      <c r="Z108" s="1379"/>
      <c r="AA108" s="502"/>
      <c r="AB108" s="503"/>
      <c r="AC108" s="503"/>
      <c r="AD108" s="503"/>
      <c r="AE108" s="486"/>
      <c r="AF108" s="486"/>
      <c r="AG108" s="486"/>
      <c r="AH108" s="486"/>
      <c r="AI108" s="486"/>
      <c r="AJ108" s="486"/>
    </row>
    <row r="109" spans="1:36" s="1" customFormat="1" ht="33" hidden="1" customHeight="1" x14ac:dyDescent="0.2">
      <c r="A109" s="9"/>
      <c r="B109" s="1471"/>
      <c r="C109" s="998"/>
      <c r="D109" s="1265"/>
      <c r="E109" s="385" t="e">
        <f>+Y109/#REF!</f>
        <v>#REF!</v>
      </c>
      <c r="F109" s="383" t="s">
        <v>296</v>
      </c>
      <c r="G109" s="398">
        <v>0</v>
      </c>
      <c r="H109" s="398"/>
      <c r="I109" s="396">
        <v>0</v>
      </c>
      <c r="J109" s="404"/>
      <c r="K109" s="396"/>
      <c r="L109" s="396"/>
      <c r="M109" s="509"/>
      <c r="N109" s="509"/>
      <c r="O109" s="533"/>
      <c r="P109" s="533"/>
      <c r="Q109" s="533"/>
      <c r="R109" s="608"/>
      <c r="S109" s="533"/>
      <c r="T109" s="533"/>
      <c r="U109" s="1310"/>
      <c r="V109" s="1310"/>
      <c r="W109" s="1310"/>
      <c r="X109" s="984"/>
      <c r="Y109" s="1310"/>
      <c r="Z109" s="1379"/>
      <c r="AA109" s="502"/>
      <c r="AB109" s="503"/>
      <c r="AC109" s="503"/>
      <c r="AD109" s="503"/>
      <c r="AE109" s="486"/>
      <c r="AF109" s="486"/>
      <c r="AG109" s="486"/>
      <c r="AH109" s="486"/>
      <c r="AI109" s="486"/>
      <c r="AJ109" s="486"/>
    </row>
    <row r="110" spans="1:36" s="1" customFormat="1" ht="33" hidden="1" customHeight="1" x14ac:dyDescent="0.2">
      <c r="A110" s="9"/>
      <c r="B110" s="1471"/>
      <c r="C110" s="998"/>
      <c r="D110" s="1265"/>
      <c r="E110" s="385" t="e">
        <f>+Y110/#REF!</f>
        <v>#REF!</v>
      </c>
      <c r="F110" s="383" t="s">
        <v>297</v>
      </c>
      <c r="G110" s="398">
        <v>0</v>
      </c>
      <c r="H110" s="398"/>
      <c r="I110" s="396">
        <v>0</v>
      </c>
      <c r="J110" s="404"/>
      <c r="K110" s="396"/>
      <c r="L110" s="396"/>
      <c r="M110" s="509"/>
      <c r="N110" s="509"/>
      <c r="O110" s="533"/>
      <c r="P110" s="533"/>
      <c r="Q110" s="533"/>
      <c r="R110" s="608"/>
      <c r="S110" s="533"/>
      <c r="T110" s="533"/>
      <c r="U110" s="1310"/>
      <c r="V110" s="1310"/>
      <c r="W110" s="1310"/>
      <c r="X110" s="984"/>
      <c r="Y110" s="1310"/>
      <c r="Z110" s="1379"/>
      <c r="AA110" s="502"/>
      <c r="AB110" s="503"/>
      <c r="AC110" s="503"/>
      <c r="AD110" s="503"/>
      <c r="AE110" s="486"/>
      <c r="AF110" s="486"/>
      <c r="AG110" s="486"/>
      <c r="AH110" s="486"/>
      <c r="AI110" s="486"/>
      <c r="AJ110" s="486"/>
    </row>
    <row r="111" spans="1:36" s="1" customFormat="1" ht="45.75" hidden="1" customHeight="1" x14ac:dyDescent="0.2">
      <c r="A111" s="9"/>
      <c r="B111" s="383" t="s">
        <v>87</v>
      </c>
      <c r="C111" s="998"/>
      <c r="D111" s="403" t="s">
        <v>298</v>
      </c>
      <c r="E111" s="385" t="e">
        <f>+Y111/#REF!</f>
        <v>#REF!</v>
      </c>
      <c r="F111" s="386" t="s">
        <v>299</v>
      </c>
      <c r="G111" s="417" t="s">
        <v>300</v>
      </c>
      <c r="H111" s="417"/>
      <c r="I111" s="407">
        <v>0.98</v>
      </c>
      <c r="J111" s="408"/>
      <c r="K111" s="407"/>
      <c r="L111" s="407"/>
      <c r="M111" s="408"/>
      <c r="N111" s="408"/>
      <c r="O111" s="533"/>
      <c r="P111" s="533"/>
      <c r="Q111" s="533"/>
      <c r="R111" s="608"/>
      <c r="S111" s="533"/>
      <c r="T111" s="533"/>
      <c r="U111" s="533">
        <v>0</v>
      </c>
      <c r="V111" s="533">
        <v>0</v>
      </c>
      <c r="W111" s="533">
        <v>0</v>
      </c>
      <c r="X111" s="984"/>
      <c r="Y111" s="533" t="e">
        <f>+U111+V111+W111+#REF!</f>
        <v>#REF!</v>
      </c>
      <c r="Z111" s="1379"/>
      <c r="AA111" s="502">
        <f>+U111/U76</f>
        <v>0</v>
      </c>
      <c r="AB111" s="503"/>
      <c r="AC111" s="503"/>
      <c r="AD111" s="503"/>
      <c r="AE111" s="486"/>
      <c r="AF111" s="486"/>
      <c r="AG111" s="486"/>
      <c r="AH111" s="486"/>
      <c r="AI111" s="486"/>
      <c r="AJ111" s="486"/>
    </row>
    <row r="112" spans="1:36" s="1" customFormat="1" ht="15" hidden="1" customHeight="1" x14ac:dyDescent="0.2">
      <c r="A112" s="8" t="s">
        <v>80</v>
      </c>
      <c r="B112" s="1479" t="s">
        <v>37</v>
      </c>
      <c r="C112" s="1007"/>
      <c r="D112" s="391" t="s">
        <v>444</v>
      </c>
      <c r="E112" s="392" t="e">
        <f>+Y112/#REF!</f>
        <v>#REF!</v>
      </c>
      <c r="F112" s="390"/>
      <c r="G112" s="393"/>
      <c r="H112" s="393"/>
      <c r="I112" s="394"/>
      <c r="J112" s="395"/>
      <c r="K112" s="394"/>
      <c r="L112" s="394"/>
      <c r="M112" s="395"/>
      <c r="N112" s="395"/>
      <c r="O112" s="534">
        <f>SUBTOTAL(9,O113:O166)</f>
        <v>0</v>
      </c>
      <c r="P112" s="534">
        <f>SUBTOTAL(9,P113:P166)</f>
        <v>0</v>
      </c>
      <c r="Q112" s="534">
        <f>SUBTOTAL(9,Q113:Q166)</f>
        <v>0</v>
      </c>
      <c r="R112" s="534">
        <f>SUBTOTAL(9,R113:R166)</f>
        <v>0</v>
      </c>
      <c r="S112" s="534"/>
      <c r="T112" s="534"/>
      <c r="U112" s="534">
        <v>886975455</v>
      </c>
      <c r="V112" s="534">
        <v>921463000</v>
      </c>
      <c r="W112" s="534">
        <v>943226000</v>
      </c>
      <c r="X112" s="534"/>
      <c r="Y112" s="534" t="e">
        <f>+Y113+Y126+Y128+Y145+Y152+Y157+Y163+Y164+Y165+Y166</f>
        <v>#REF!</v>
      </c>
      <c r="Z112" s="651"/>
      <c r="AA112" s="502"/>
      <c r="AB112" s="503"/>
      <c r="AC112" s="503"/>
      <c r="AD112" s="503"/>
      <c r="AE112" s="486"/>
      <c r="AF112" s="486"/>
      <c r="AG112" s="486"/>
      <c r="AH112" s="486"/>
      <c r="AI112" s="486"/>
      <c r="AJ112" s="486"/>
    </row>
    <row r="113" spans="1:36" s="1" customFormat="1" ht="39" hidden="1" customHeight="1" x14ac:dyDescent="0.2">
      <c r="A113" s="9"/>
      <c r="B113" s="1480"/>
      <c r="C113" s="1008"/>
      <c r="D113" s="613" t="s">
        <v>681</v>
      </c>
      <c r="E113" s="385" t="e">
        <f>+Y113/#REF!</f>
        <v>#REF!</v>
      </c>
      <c r="F113" s="610" t="s">
        <v>301</v>
      </c>
      <c r="G113" s="417" t="s">
        <v>302</v>
      </c>
      <c r="H113" s="417">
        <v>1</v>
      </c>
      <c r="I113" s="396">
        <v>1</v>
      </c>
      <c r="J113" s="1498" t="s">
        <v>633</v>
      </c>
      <c r="K113" s="396"/>
      <c r="L113" s="396"/>
      <c r="M113" s="509"/>
      <c r="N113" s="509"/>
      <c r="O113" s="1305">
        <v>85213</v>
      </c>
      <c r="P113" s="1307"/>
      <c r="Q113" s="1305">
        <v>650</v>
      </c>
      <c r="R113" s="1307"/>
      <c r="S113" s="1307"/>
      <c r="T113" s="1307"/>
      <c r="U113" s="1307"/>
      <c r="V113" s="1307"/>
      <c r="W113" s="1307"/>
      <c r="X113" s="978"/>
      <c r="Y113" s="1307">
        <f>SUM(O113:W125)</f>
        <v>85863</v>
      </c>
      <c r="Z113" s="1460" t="s">
        <v>9</v>
      </c>
      <c r="AA113" s="621"/>
      <c r="AB113" s="486"/>
      <c r="AC113" s="486"/>
      <c r="AD113" s="486"/>
      <c r="AE113" s="486"/>
      <c r="AF113" s="486"/>
      <c r="AG113" s="486"/>
      <c r="AH113" s="486"/>
      <c r="AI113" s="486"/>
      <c r="AJ113" s="486"/>
    </row>
    <row r="114" spans="1:36" s="1" customFormat="1" ht="28.5" hidden="1" customHeight="1" x14ac:dyDescent="0.2">
      <c r="A114" s="9"/>
      <c r="B114" s="1480"/>
      <c r="C114" s="1008"/>
      <c r="D114" s="613" t="s">
        <v>682</v>
      </c>
      <c r="E114" s="385" t="e">
        <f>+Y114/#REF!</f>
        <v>#REF!</v>
      </c>
      <c r="F114" s="611" t="s">
        <v>445</v>
      </c>
      <c r="G114" s="417" t="s">
        <v>302</v>
      </c>
      <c r="H114" s="417">
        <v>1</v>
      </c>
      <c r="I114" s="396">
        <v>1</v>
      </c>
      <c r="J114" s="1261"/>
      <c r="K114" s="396"/>
      <c r="L114" s="396"/>
      <c r="M114" s="509"/>
      <c r="N114" s="509"/>
      <c r="O114" s="1311"/>
      <c r="P114" s="1309"/>
      <c r="Q114" s="1311"/>
      <c r="R114" s="1309"/>
      <c r="S114" s="1309"/>
      <c r="T114" s="1309"/>
      <c r="U114" s="1309"/>
      <c r="V114" s="1309"/>
      <c r="W114" s="1309"/>
      <c r="X114" s="979"/>
      <c r="Y114" s="1309"/>
      <c r="Z114" s="1460"/>
      <c r="AA114" s="621"/>
      <c r="AB114" s="486"/>
      <c r="AC114" s="486"/>
      <c r="AD114" s="486"/>
      <c r="AE114" s="486"/>
      <c r="AF114" s="486"/>
      <c r="AG114" s="486"/>
      <c r="AH114" s="486"/>
      <c r="AI114" s="486"/>
      <c r="AJ114" s="486"/>
    </row>
    <row r="115" spans="1:36" s="1" customFormat="1" ht="57" hidden="1" customHeight="1" x14ac:dyDescent="0.2">
      <c r="A115" s="9"/>
      <c r="B115" s="1480"/>
      <c r="C115" s="1008"/>
      <c r="D115" s="613" t="s">
        <v>683</v>
      </c>
      <c r="E115" s="385" t="e">
        <f>+Y115/#REF!</f>
        <v>#REF!</v>
      </c>
      <c r="F115" s="611" t="s">
        <v>303</v>
      </c>
      <c r="G115" s="417" t="s">
        <v>302</v>
      </c>
      <c r="H115" s="417">
        <v>1</v>
      </c>
      <c r="I115" s="396">
        <v>1</v>
      </c>
      <c r="J115" s="1261"/>
      <c r="K115" s="396"/>
      <c r="L115" s="396"/>
      <c r="M115" s="509"/>
      <c r="N115" s="509"/>
      <c r="O115" s="1311"/>
      <c r="P115" s="1309"/>
      <c r="Q115" s="1311"/>
      <c r="R115" s="1309"/>
      <c r="S115" s="1309"/>
      <c r="T115" s="1309"/>
      <c r="U115" s="1309"/>
      <c r="V115" s="1309"/>
      <c r="W115" s="1309"/>
      <c r="X115" s="979"/>
      <c r="Y115" s="1309"/>
      <c r="Z115" s="1460"/>
      <c r="AA115" s="621"/>
      <c r="AB115" s="486"/>
      <c r="AC115" s="486"/>
      <c r="AD115" s="486"/>
      <c r="AE115" s="486"/>
      <c r="AF115" s="486"/>
      <c r="AG115" s="486"/>
      <c r="AH115" s="486"/>
      <c r="AI115" s="486"/>
      <c r="AJ115" s="486"/>
    </row>
    <row r="116" spans="1:36" s="1" customFormat="1" ht="42.75" hidden="1" customHeight="1" x14ac:dyDescent="0.2">
      <c r="A116" s="9"/>
      <c r="B116" s="1480"/>
      <c r="C116" s="1008"/>
      <c r="D116" s="613" t="s">
        <v>684</v>
      </c>
      <c r="E116" s="385" t="e">
        <f>+Y116/#REF!</f>
        <v>#REF!</v>
      </c>
      <c r="F116" s="611" t="s">
        <v>304</v>
      </c>
      <c r="G116" s="396">
        <v>0</v>
      </c>
      <c r="H116" s="396">
        <v>1</v>
      </c>
      <c r="I116" s="396">
        <v>1</v>
      </c>
      <c r="J116" s="1261"/>
      <c r="K116" s="396"/>
      <c r="L116" s="396"/>
      <c r="M116" s="509"/>
      <c r="N116" s="509"/>
      <c r="O116" s="1311"/>
      <c r="P116" s="1309"/>
      <c r="Q116" s="1311"/>
      <c r="R116" s="1309"/>
      <c r="S116" s="1309"/>
      <c r="T116" s="1309"/>
      <c r="U116" s="1309"/>
      <c r="V116" s="1309"/>
      <c r="W116" s="1309"/>
      <c r="X116" s="979"/>
      <c r="Y116" s="1309"/>
      <c r="Z116" s="1460"/>
      <c r="AA116" s="621"/>
      <c r="AB116" s="486"/>
      <c r="AC116" s="486"/>
      <c r="AD116" s="486"/>
      <c r="AE116" s="486"/>
      <c r="AF116" s="486"/>
      <c r="AG116" s="486"/>
      <c r="AH116" s="486"/>
      <c r="AI116" s="486"/>
      <c r="AJ116" s="486"/>
    </row>
    <row r="117" spans="1:36" s="1" customFormat="1" ht="28.5" hidden="1" customHeight="1" x14ac:dyDescent="0.2">
      <c r="A117" s="9"/>
      <c r="B117" s="1480"/>
      <c r="C117" s="1008"/>
      <c r="D117" s="613" t="s">
        <v>685</v>
      </c>
      <c r="E117" s="385" t="e">
        <f>+Y117/#REF!</f>
        <v>#REF!</v>
      </c>
      <c r="F117" s="611" t="s">
        <v>301</v>
      </c>
      <c r="G117" s="417" t="s">
        <v>302</v>
      </c>
      <c r="H117" s="417">
        <v>1</v>
      </c>
      <c r="I117" s="396">
        <v>1</v>
      </c>
      <c r="J117" s="1261"/>
      <c r="K117" s="396"/>
      <c r="L117" s="396"/>
      <c r="M117" s="509"/>
      <c r="N117" s="509"/>
      <c r="O117" s="1311"/>
      <c r="P117" s="1309"/>
      <c r="Q117" s="1311"/>
      <c r="R117" s="1309"/>
      <c r="S117" s="1309"/>
      <c r="T117" s="1309"/>
      <c r="U117" s="1309"/>
      <c r="V117" s="1309"/>
      <c r="W117" s="1309"/>
      <c r="X117" s="979"/>
      <c r="Y117" s="1309"/>
      <c r="Z117" s="1460"/>
      <c r="AA117" s="621"/>
      <c r="AB117" s="486"/>
      <c r="AC117" s="486"/>
      <c r="AD117" s="486"/>
      <c r="AE117" s="486"/>
      <c r="AF117" s="486"/>
      <c r="AG117" s="486"/>
      <c r="AH117" s="486"/>
      <c r="AI117" s="486"/>
      <c r="AJ117" s="486"/>
    </row>
    <row r="118" spans="1:36" s="1" customFormat="1" ht="57" hidden="1" customHeight="1" x14ac:dyDescent="0.2">
      <c r="A118" s="9"/>
      <c r="B118" s="1480"/>
      <c r="C118" s="1008"/>
      <c r="D118" s="613" t="s">
        <v>686</v>
      </c>
      <c r="E118" s="385" t="e">
        <f>+Y118/#REF!</f>
        <v>#REF!</v>
      </c>
      <c r="F118" s="611" t="s">
        <v>305</v>
      </c>
      <c r="G118" s="417" t="s">
        <v>306</v>
      </c>
      <c r="H118" s="417">
        <v>5</v>
      </c>
      <c r="I118" s="396">
        <v>5</v>
      </c>
      <c r="J118" s="1261"/>
      <c r="K118" s="396"/>
      <c r="L118" s="396"/>
      <c r="M118" s="509"/>
      <c r="N118" s="509"/>
      <c r="O118" s="1311"/>
      <c r="P118" s="1309"/>
      <c r="Q118" s="1311"/>
      <c r="R118" s="1309"/>
      <c r="S118" s="1309"/>
      <c r="T118" s="1309"/>
      <c r="U118" s="1309"/>
      <c r="V118" s="1309"/>
      <c r="W118" s="1309"/>
      <c r="X118" s="979"/>
      <c r="Y118" s="1309"/>
      <c r="Z118" s="1460"/>
      <c r="AA118" s="621"/>
      <c r="AB118" s="486"/>
      <c r="AC118" s="486"/>
      <c r="AD118" s="486"/>
      <c r="AE118" s="486"/>
      <c r="AF118" s="486"/>
      <c r="AG118" s="486"/>
      <c r="AH118" s="486"/>
      <c r="AI118" s="486"/>
      <c r="AJ118" s="486"/>
    </row>
    <row r="119" spans="1:36" s="1" customFormat="1" ht="69.75" hidden="1" customHeight="1" x14ac:dyDescent="0.2">
      <c r="A119" s="9"/>
      <c r="B119" s="1480"/>
      <c r="C119" s="1008"/>
      <c r="D119" s="613" t="s">
        <v>687</v>
      </c>
      <c r="E119" s="385" t="e">
        <f>+Y119/#REF!</f>
        <v>#REF!</v>
      </c>
      <c r="F119" s="611" t="s">
        <v>307</v>
      </c>
      <c r="G119" s="417" t="s">
        <v>308</v>
      </c>
      <c r="H119" s="417">
        <v>300</v>
      </c>
      <c r="I119" s="396">
        <v>200</v>
      </c>
      <c r="J119" s="1261"/>
      <c r="K119" s="396"/>
      <c r="L119" s="396"/>
      <c r="M119" s="509"/>
      <c r="N119" s="509"/>
      <c r="O119" s="1311"/>
      <c r="P119" s="1309"/>
      <c r="Q119" s="1311"/>
      <c r="R119" s="1309"/>
      <c r="S119" s="1309"/>
      <c r="T119" s="1309"/>
      <c r="U119" s="1309"/>
      <c r="V119" s="1309"/>
      <c r="W119" s="1309"/>
      <c r="X119" s="979"/>
      <c r="Y119" s="1309"/>
      <c r="Z119" s="1460"/>
      <c r="AA119" s="621"/>
      <c r="AB119" s="486"/>
      <c r="AC119" s="486"/>
      <c r="AD119" s="486"/>
      <c r="AE119" s="486"/>
      <c r="AF119" s="486"/>
      <c r="AG119" s="486"/>
      <c r="AH119" s="486"/>
      <c r="AI119" s="486"/>
      <c r="AJ119" s="486"/>
    </row>
    <row r="120" spans="1:36" s="1" customFormat="1" ht="28.5" hidden="1" customHeight="1" x14ac:dyDescent="0.2">
      <c r="A120" s="9"/>
      <c r="B120" s="1480"/>
      <c r="C120" s="1008"/>
      <c r="D120" s="613" t="s">
        <v>688</v>
      </c>
      <c r="E120" s="385" t="e">
        <f>+Y120/#REF!</f>
        <v>#REF!</v>
      </c>
      <c r="F120" s="611" t="s">
        <v>309</v>
      </c>
      <c r="G120" s="396">
        <v>80</v>
      </c>
      <c r="H120" s="396">
        <v>0.8</v>
      </c>
      <c r="I120" s="388">
        <v>0.8</v>
      </c>
      <c r="J120" s="1261"/>
      <c r="K120" s="388"/>
      <c r="L120" s="388"/>
      <c r="M120" s="389"/>
      <c r="N120" s="389"/>
      <c r="O120" s="1311"/>
      <c r="P120" s="1309"/>
      <c r="Q120" s="1311"/>
      <c r="R120" s="1309"/>
      <c r="S120" s="1309"/>
      <c r="T120" s="1309"/>
      <c r="U120" s="1309"/>
      <c r="V120" s="1309"/>
      <c r="W120" s="1309"/>
      <c r="X120" s="979"/>
      <c r="Y120" s="1309"/>
      <c r="Z120" s="1460"/>
      <c r="AA120" s="621"/>
      <c r="AB120" s="486"/>
      <c r="AC120" s="486"/>
      <c r="AD120" s="486"/>
      <c r="AE120" s="486"/>
      <c r="AF120" s="486"/>
      <c r="AG120" s="486"/>
      <c r="AH120" s="486"/>
      <c r="AI120" s="486"/>
      <c r="AJ120" s="486"/>
    </row>
    <row r="121" spans="1:36" s="1" customFormat="1" ht="28.5" hidden="1" customHeight="1" x14ac:dyDescent="0.2">
      <c r="A121" s="9"/>
      <c r="B121" s="1480"/>
      <c r="C121" s="1008"/>
      <c r="D121" s="1195" t="s">
        <v>689</v>
      </c>
      <c r="E121" s="385" t="e">
        <f>+Y121/#REF!</f>
        <v>#REF!</v>
      </c>
      <c r="F121" s="611" t="s">
        <v>310</v>
      </c>
      <c r="G121" s="417" t="s">
        <v>302</v>
      </c>
      <c r="H121" s="417">
        <v>1</v>
      </c>
      <c r="I121" s="396">
        <v>1</v>
      </c>
      <c r="J121" s="1261"/>
      <c r="K121" s="396"/>
      <c r="L121" s="396"/>
      <c r="M121" s="509"/>
      <c r="N121" s="509"/>
      <c r="O121" s="1311"/>
      <c r="P121" s="1309"/>
      <c r="Q121" s="1311"/>
      <c r="R121" s="1309"/>
      <c r="S121" s="1309"/>
      <c r="T121" s="1309"/>
      <c r="U121" s="1309"/>
      <c r="V121" s="1309"/>
      <c r="W121" s="1309"/>
      <c r="X121" s="979"/>
      <c r="Y121" s="1309"/>
      <c r="Z121" s="1460"/>
      <c r="AA121" s="621"/>
      <c r="AB121" s="486"/>
      <c r="AC121" s="486"/>
      <c r="AD121" s="486"/>
      <c r="AE121" s="486"/>
      <c r="AF121" s="486"/>
      <c r="AG121" s="486"/>
      <c r="AH121" s="486"/>
      <c r="AI121" s="486"/>
      <c r="AJ121" s="486"/>
    </row>
    <row r="122" spans="1:36" s="1" customFormat="1" ht="50.25" hidden="1" customHeight="1" x14ac:dyDescent="0.2">
      <c r="A122" s="9"/>
      <c r="B122" s="1480"/>
      <c r="C122" s="1008"/>
      <c r="D122" s="1195"/>
      <c r="E122" s="385"/>
      <c r="F122" s="611" t="s">
        <v>446</v>
      </c>
      <c r="G122" s="417">
        <v>7</v>
      </c>
      <c r="H122" s="417">
        <v>7</v>
      </c>
      <c r="I122" s="396">
        <v>7</v>
      </c>
      <c r="J122" s="1261"/>
      <c r="K122" s="396"/>
      <c r="L122" s="396"/>
      <c r="M122" s="509"/>
      <c r="N122" s="509"/>
      <c r="O122" s="1311"/>
      <c r="P122" s="1309"/>
      <c r="Q122" s="1311"/>
      <c r="R122" s="1309"/>
      <c r="S122" s="1309"/>
      <c r="T122" s="1309"/>
      <c r="U122" s="1309"/>
      <c r="V122" s="1309"/>
      <c r="W122" s="1309"/>
      <c r="X122" s="979"/>
      <c r="Y122" s="1309"/>
      <c r="Z122" s="1460"/>
      <c r="AA122" s="621"/>
      <c r="AB122" s="486"/>
      <c r="AC122" s="486"/>
      <c r="AD122" s="486"/>
      <c r="AE122" s="486"/>
      <c r="AF122" s="486"/>
      <c r="AG122" s="486"/>
      <c r="AH122" s="486"/>
      <c r="AI122" s="486"/>
      <c r="AJ122" s="486"/>
    </row>
    <row r="123" spans="1:36" s="1" customFormat="1" ht="97.5" hidden="1" customHeight="1" x14ac:dyDescent="0.2">
      <c r="A123" s="9"/>
      <c r="B123" s="1480"/>
      <c r="C123" s="1008"/>
      <c r="D123" s="613" t="s">
        <v>690</v>
      </c>
      <c r="E123" s="385" t="e">
        <f>+Y123/#REF!</f>
        <v>#REF!</v>
      </c>
      <c r="F123" s="611" t="s">
        <v>310</v>
      </c>
      <c r="G123" s="396" t="s">
        <v>285</v>
      </c>
      <c r="H123" s="396">
        <v>3</v>
      </c>
      <c r="I123" s="396">
        <v>2</v>
      </c>
      <c r="J123" s="1261"/>
      <c r="K123" s="396"/>
      <c r="L123" s="396"/>
      <c r="M123" s="509"/>
      <c r="N123" s="509"/>
      <c r="O123" s="1311"/>
      <c r="P123" s="1309"/>
      <c r="Q123" s="1311"/>
      <c r="R123" s="1309"/>
      <c r="S123" s="1309"/>
      <c r="T123" s="1309"/>
      <c r="U123" s="1309"/>
      <c r="V123" s="1309"/>
      <c r="W123" s="1309"/>
      <c r="X123" s="979"/>
      <c r="Y123" s="1309"/>
      <c r="Z123" s="1460"/>
      <c r="AA123" s="621"/>
      <c r="AB123" s="486"/>
      <c r="AC123" s="486"/>
      <c r="AD123" s="486"/>
      <c r="AE123" s="486"/>
      <c r="AF123" s="486"/>
      <c r="AG123" s="486"/>
      <c r="AH123" s="486"/>
      <c r="AI123" s="486"/>
      <c r="AJ123" s="486"/>
    </row>
    <row r="124" spans="1:36" s="1" customFormat="1" ht="57" hidden="1" customHeight="1" x14ac:dyDescent="0.2">
      <c r="A124" s="9"/>
      <c r="B124" s="1480"/>
      <c r="C124" s="1008"/>
      <c r="D124" s="784" t="s">
        <v>691</v>
      </c>
      <c r="E124" s="385" t="e">
        <f>+Y124/#REF!</f>
        <v>#REF!</v>
      </c>
      <c r="F124" s="611" t="s">
        <v>311</v>
      </c>
      <c r="G124" s="417" t="s">
        <v>312</v>
      </c>
      <c r="H124" s="417">
        <v>1</v>
      </c>
      <c r="I124" s="407">
        <v>1</v>
      </c>
      <c r="J124" s="1261"/>
      <c r="K124" s="407"/>
      <c r="L124" s="407"/>
      <c r="M124" s="408"/>
      <c r="N124" s="408"/>
      <c r="O124" s="1309"/>
      <c r="P124" s="1309"/>
      <c r="Q124" s="1309"/>
      <c r="R124" s="1309"/>
      <c r="S124" s="1309"/>
      <c r="T124" s="1309"/>
      <c r="U124" s="1309"/>
      <c r="V124" s="1309"/>
      <c r="W124" s="1309"/>
      <c r="X124" s="979"/>
      <c r="Y124" s="1309"/>
      <c r="Z124" s="1379"/>
      <c r="AA124" s="621"/>
      <c r="AB124" s="486"/>
      <c r="AC124" s="486"/>
      <c r="AD124" s="486"/>
      <c r="AE124" s="486"/>
      <c r="AF124" s="486"/>
      <c r="AG124" s="486"/>
      <c r="AH124" s="486"/>
      <c r="AI124" s="486"/>
      <c r="AJ124" s="486"/>
    </row>
    <row r="125" spans="1:36" s="1" customFormat="1" ht="51" hidden="1" customHeight="1" x14ac:dyDescent="0.2">
      <c r="A125" s="9"/>
      <c r="B125" s="1480"/>
      <c r="C125" s="1008"/>
      <c r="D125" s="613" t="s">
        <v>691</v>
      </c>
      <c r="E125" s="385" t="e">
        <f>+Y125/#REF!</f>
        <v>#REF!</v>
      </c>
      <c r="F125" s="611" t="s">
        <v>447</v>
      </c>
      <c r="G125" s="417" t="s">
        <v>313</v>
      </c>
      <c r="H125" s="417">
        <v>900</v>
      </c>
      <c r="I125" s="396">
        <v>1</v>
      </c>
      <c r="J125" s="1261"/>
      <c r="K125" s="396"/>
      <c r="L125" s="396"/>
      <c r="M125" s="509"/>
      <c r="N125" s="509"/>
      <c r="O125" s="1306"/>
      <c r="P125" s="1308"/>
      <c r="Q125" s="1306"/>
      <c r="R125" s="1308"/>
      <c r="S125" s="1308"/>
      <c r="T125" s="1308"/>
      <c r="U125" s="1308"/>
      <c r="V125" s="1308"/>
      <c r="W125" s="1308"/>
      <c r="X125" s="980"/>
      <c r="Y125" s="1308"/>
      <c r="Z125" s="1460"/>
      <c r="AA125" s="621"/>
      <c r="AB125" s="486"/>
      <c r="AC125" s="486"/>
      <c r="AD125" s="486"/>
      <c r="AE125" s="486"/>
      <c r="AF125" s="486"/>
      <c r="AG125" s="486"/>
      <c r="AH125" s="486"/>
      <c r="AI125" s="486"/>
      <c r="AJ125" s="486"/>
    </row>
    <row r="126" spans="1:36" s="1" customFormat="1" ht="42.75" hidden="1" customHeight="1" x14ac:dyDescent="0.2">
      <c r="A126" s="9"/>
      <c r="B126" s="1480"/>
      <c r="C126" s="1008"/>
      <c r="D126" s="418" t="s">
        <v>692</v>
      </c>
      <c r="E126" s="385" t="e">
        <f>+Y126/#REF!</f>
        <v>#REF!</v>
      </c>
      <c r="F126" s="419" t="s">
        <v>29</v>
      </c>
      <c r="G126" s="420" t="s">
        <v>314</v>
      </c>
      <c r="H126" s="420">
        <v>3</v>
      </c>
      <c r="I126" s="421">
        <v>400</v>
      </c>
      <c r="J126" s="1504" t="s">
        <v>634</v>
      </c>
      <c r="K126" s="421"/>
      <c r="L126" s="421"/>
      <c r="M126" s="422"/>
      <c r="N126" s="422"/>
      <c r="O126" s="1305">
        <f>45699+7498</f>
        <v>53197</v>
      </c>
      <c r="P126" s="1307"/>
      <c r="Q126" s="1305">
        <v>810</v>
      </c>
      <c r="R126" s="1307"/>
      <c r="S126" s="1307"/>
      <c r="T126" s="1307"/>
      <c r="U126" s="1307">
        <v>100000000</v>
      </c>
      <c r="V126" s="1307">
        <f>+(U126/U112)*V112</f>
        <v>103888218.64298376</v>
      </c>
      <c r="W126" s="1307">
        <f>(V126/V112)*W112</f>
        <v>106341837.83586212</v>
      </c>
      <c r="X126" s="978"/>
      <c r="Y126" s="1307">
        <f>SUM(O126:S127)</f>
        <v>54007</v>
      </c>
      <c r="Z126" s="1460"/>
      <c r="AA126" s="621"/>
      <c r="AB126" s="486"/>
      <c r="AC126" s="486"/>
      <c r="AD126" s="486"/>
      <c r="AE126" s="486"/>
      <c r="AF126" s="486"/>
      <c r="AG126" s="486"/>
      <c r="AH126" s="486"/>
      <c r="AI126" s="486"/>
      <c r="AJ126" s="486"/>
    </row>
    <row r="127" spans="1:36" s="1" customFormat="1" ht="85.5" hidden="1" customHeight="1" x14ac:dyDescent="0.2">
      <c r="A127" s="9"/>
      <c r="B127" s="1480"/>
      <c r="C127" s="1008"/>
      <c r="D127" s="613" t="s">
        <v>693</v>
      </c>
      <c r="E127" s="385" t="e">
        <f>+Y127/#REF!</f>
        <v>#REF!</v>
      </c>
      <c r="F127" s="611" t="s">
        <v>315</v>
      </c>
      <c r="G127" s="417" t="s">
        <v>316</v>
      </c>
      <c r="H127" s="417">
        <v>400</v>
      </c>
      <c r="I127" s="396">
        <v>2</v>
      </c>
      <c r="J127" s="1505"/>
      <c r="K127" s="396"/>
      <c r="L127" s="396"/>
      <c r="M127" s="509"/>
      <c r="N127" s="509"/>
      <c r="O127" s="1306"/>
      <c r="P127" s="1308"/>
      <c r="Q127" s="1306"/>
      <c r="R127" s="1308"/>
      <c r="S127" s="1308"/>
      <c r="T127" s="1308"/>
      <c r="U127" s="1308"/>
      <c r="V127" s="1308"/>
      <c r="W127" s="1308"/>
      <c r="X127" s="980"/>
      <c r="Y127" s="1308"/>
      <c r="Z127" s="1460"/>
      <c r="AA127" s="621"/>
      <c r="AB127" s="486"/>
      <c r="AC127" s="486"/>
      <c r="AD127" s="486"/>
      <c r="AE127" s="486"/>
      <c r="AF127" s="486"/>
      <c r="AG127" s="486"/>
      <c r="AH127" s="486"/>
      <c r="AI127" s="486"/>
      <c r="AJ127" s="486"/>
    </row>
    <row r="128" spans="1:36" s="1" customFormat="1" ht="69" hidden="1" customHeight="1" x14ac:dyDescent="0.2">
      <c r="A128" s="9"/>
      <c r="B128" s="1480"/>
      <c r="C128" s="1008"/>
      <c r="D128" s="1195" t="s">
        <v>694</v>
      </c>
      <c r="E128" s="385" t="e">
        <f>+Y128/#REF!</f>
        <v>#REF!</v>
      </c>
      <c r="F128" s="423" t="s">
        <v>317</v>
      </c>
      <c r="G128" s="417" t="s">
        <v>318</v>
      </c>
      <c r="H128" s="417">
        <v>1</v>
      </c>
      <c r="I128" s="424">
        <v>400</v>
      </c>
      <c r="J128" s="1498" t="s">
        <v>635</v>
      </c>
      <c r="K128" s="424"/>
      <c r="L128" s="424"/>
      <c r="M128" s="425"/>
      <c r="N128" s="425"/>
      <c r="O128" s="1305">
        <v>62887</v>
      </c>
      <c r="P128" s="1307"/>
      <c r="Q128" s="1305">
        <v>671</v>
      </c>
      <c r="R128" s="1307"/>
      <c r="S128" s="1307"/>
      <c r="T128" s="1307"/>
      <c r="U128" s="1307">
        <v>201000000</v>
      </c>
      <c r="V128" s="1307">
        <f>+(U128/U112)*V112</f>
        <v>208815319.47239736</v>
      </c>
      <c r="W128" s="1307">
        <f>(V128/V112)*W112</f>
        <v>213747094.05008283</v>
      </c>
      <c r="X128" s="978"/>
      <c r="Y128" s="1307">
        <f>SUM(O128:S144)</f>
        <v>63558</v>
      </c>
      <c r="Z128" s="1460"/>
      <c r="AA128" s="621"/>
      <c r="AB128" s="486"/>
      <c r="AC128" s="486"/>
      <c r="AD128" s="486"/>
      <c r="AE128" s="486"/>
      <c r="AF128" s="486"/>
      <c r="AG128" s="486"/>
      <c r="AH128" s="486"/>
      <c r="AI128" s="486"/>
      <c r="AJ128" s="486"/>
    </row>
    <row r="129" spans="1:36" s="1" customFormat="1" ht="60" hidden="1" customHeight="1" x14ac:dyDescent="0.2">
      <c r="A129" s="9"/>
      <c r="B129" s="1480"/>
      <c r="C129" s="1008"/>
      <c r="D129" s="1195"/>
      <c r="E129" s="385" t="e">
        <f>+Y129/#REF!</f>
        <v>#REF!</v>
      </c>
      <c r="F129" s="611" t="s">
        <v>448</v>
      </c>
      <c r="G129" s="417" t="s">
        <v>319</v>
      </c>
      <c r="H129" s="417">
        <v>1</v>
      </c>
      <c r="I129" s="409">
        <v>1</v>
      </c>
      <c r="J129" s="1261"/>
      <c r="K129" s="409"/>
      <c r="L129" s="409"/>
      <c r="M129" s="410"/>
      <c r="N129" s="410"/>
      <c r="O129" s="1311"/>
      <c r="P129" s="1309"/>
      <c r="Q129" s="1311"/>
      <c r="R129" s="1309"/>
      <c r="S129" s="1309"/>
      <c r="T129" s="1309"/>
      <c r="U129" s="1309"/>
      <c r="V129" s="1309"/>
      <c r="W129" s="1309"/>
      <c r="X129" s="979"/>
      <c r="Y129" s="1309"/>
      <c r="Z129" s="1460"/>
      <c r="AA129" s="621"/>
      <c r="AB129" s="486"/>
      <c r="AC129" s="486"/>
      <c r="AD129" s="486"/>
      <c r="AE129" s="486"/>
      <c r="AF129" s="486"/>
      <c r="AG129" s="486"/>
      <c r="AH129" s="486"/>
      <c r="AI129" s="486"/>
      <c r="AJ129" s="486"/>
    </row>
    <row r="130" spans="1:36" s="1" customFormat="1" ht="28.5" hidden="1" customHeight="1" x14ac:dyDescent="0.2">
      <c r="A130" s="9"/>
      <c r="B130" s="1480"/>
      <c r="C130" s="1008"/>
      <c r="D130" s="1195"/>
      <c r="E130" s="385" t="e">
        <f>+Y130/#REF!</f>
        <v>#REF!</v>
      </c>
      <c r="F130" s="611" t="s">
        <v>449</v>
      </c>
      <c r="G130" s="417" t="s">
        <v>285</v>
      </c>
      <c r="H130" s="417">
        <v>1</v>
      </c>
      <c r="I130" s="409">
        <v>1</v>
      </c>
      <c r="J130" s="1261"/>
      <c r="K130" s="409"/>
      <c r="L130" s="409"/>
      <c r="M130" s="410"/>
      <c r="N130" s="410"/>
      <c r="O130" s="1311"/>
      <c r="P130" s="1309"/>
      <c r="Q130" s="1311"/>
      <c r="R130" s="1309"/>
      <c r="S130" s="1309"/>
      <c r="T130" s="1309"/>
      <c r="U130" s="1309"/>
      <c r="V130" s="1309"/>
      <c r="W130" s="1309"/>
      <c r="X130" s="979"/>
      <c r="Y130" s="1309"/>
      <c r="Z130" s="1460"/>
      <c r="AA130" s="621"/>
      <c r="AB130" s="486"/>
      <c r="AC130" s="486"/>
      <c r="AD130" s="486"/>
      <c r="AE130" s="486"/>
      <c r="AF130" s="486"/>
      <c r="AG130" s="486"/>
      <c r="AH130" s="486"/>
      <c r="AI130" s="486"/>
      <c r="AJ130" s="486"/>
    </row>
    <row r="131" spans="1:36" s="1" customFormat="1" ht="54.75" hidden="1" customHeight="1" x14ac:dyDescent="0.2">
      <c r="A131" s="9"/>
      <c r="B131" s="1480"/>
      <c r="C131" s="1008"/>
      <c r="D131" s="1195" t="s">
        <v>695</v>
      </c>
      <c r="E131" s="385" t="e">
        <f>+Y131/#REF!</f>
        <v>#REF!</v>
      </c>
      <c r="F131" s="611" t="s">
        <v>320</v>
      </c>
      <c r="G131" s="417" t="s">
        <v>321</v>
      </c>
      <c r="H131" s="417">
        <v>1</v>
      </c>
      <c r="I131" s="424">
        <v>1</v>
      </c>
      <c r="J131" s="1261"/>
      <c r="K131" s="424"/>
      <c r="L131" s="424"/>
      <c r="M131" s="425"/>
      <c r="N131" s="425"/>
      <c r="O131" s="1311"/>
      <c r="P131" s="1309"/>
      <c r="Q131" s="1311"/>
      <c r="R131" s="1309"/>
      <c r="S131" s="1309"/>
      <c r="T131" s="1309"/>
      <c r="U131" s="1309"/>
      <c r="V131" s="1309"/>
      <c r="W131" s="1309"/>
      <c r="X131" s="979"/>
      <c r="Y131" s="1309" t="e">
        <f>+U131+V131+W131+#REF!</f>
        <v>#REF!</v>
      </c>
      <c r="Z131" s="1460"/>
      <c r="AA131" s="621"/>
      <c r="AB131" s="486"/>
      <c r="AC131" s="486"/>
      <c r="AD131" s="486"/>
      <c r="AE131" s="486"/>
      <c r="AF131" s="486"/>
      <c r="AG131" s="486"/>
      <c r="AH131" s="486"/>
      <c r="AI131" s="486"/>
      <c r="AJ131" s="486"/>
    </row>
    <row r="132" spans="1:36" s="1" customFormat="1" ht="57" hidden="1" customHeight="1" x14ac:dyDescent="0.2">
      <c r="A132" s="9"/>
      <c r="B132" s="1480"/>
      <c r="C132" s="1008"/>
      <c r="D132" s="1195"/>
      <c r="E132" s="385" t="e">
        <f>+Y132/#REF!</f>
        <v>#REF!</v>
      </c>
      <c r="F132" s="611" t="s">
        <v>322</v>
      </c>
      <c r="G132" s="417" t="s">
        <v>321</v>
      </c>
      <c r="H132" s="417">
        <v>1</v>
      </c>
      <c r="I132" s="388">
        <v>1</v>
      </c>
      <c r="J132" s="1261"/>
      <c r="K132" s="388"/>
      <c r="L132" s="388"/>
      <c r="M132" s="389"/>
      <c r="N132" s="389"/>
      <c r="O132" s="1311"/>
      <c r="P132" s="1309"/>
      <c r="Q132" s="1311"/>
      <c r="R132" s="1309"/>
      <c r="S132" s="1309"/>
      <c r="T132" s="1309"/>
      <c r="U132" s="1309"/>
      <c r="V132" s="1309"/>
      <c r="W132" s="1309"/>
      <c r="X132" s="979"/>
      <c r="Y132" s="1309"/>
      <c r="Z132" s="1460"/>
      <c r="AA132" s="621"/>
      <c r="AB132" s="486"/>
      <c r="AC132" s="486"/>
      <c r="AD132" s="486"/>
      <c r="AE132" s="486"/>
      <c r="AF132" s="486"/>
      <c r="AG132" s="486"/>
      <c r="AH132" s="486"/>
      <c r="AI132" s="486"/>
      <c r="AJ132" s="486"/>
    </row>
    <row r="133" spans="1:36" s="1" customFormat="1" ht="30.75" hidden="1" customHeight="1" x14ac:dyDescent="0.2">
      <c r="A133" s="9"/>
      <c r="B133" s="1480"/>
      <c r="C133" s="1008"/>
      <c r="D133" s="1195" t="s">
        <v>696</v>
      </c>
      <c r="E133" s="385" t="e">
        <f>+Y133/#REF!</f>
        <v>#REF!</v>
      </c>
      <c r="F133" s="611" t="s">
        <v>323</v>
      </c>
      <c r="G133" s="417" t="s">
        <v>324</v>
      </c>
      <c r="H133" s="417">
        <v>3</v>
      </c>
      <c r="I133" s="396">
        <v>1</v>
      </c>
      <c r="J133" s="1261"/>
      <c r="K133" s="396"/>
      <c r="L133" s="396"/>
      <c r="M133" s="509"/>
      <c r="N133" s="509"/>
      <c r="O133" s="1311"/>
      <c r="P133" s="1309"/>
      <c r="Q133" s="1311"/>
      <c r="R133" s="1309"/>
      <c r="S133" s="1309"/>
      <c r="T133" s="1309"/>
      <c r="U133" s="1309"/>
      <c r="V133" s="1309"/>
      <c r="W133" s="1309"/>
      <c r="X133" s="979"/>
      <c r="Y133" s="1309"/>
      <c r="Z133" s="1460"/>
      <c r="AA133" s="621"/>
      <c r="AB133" s="486"/>
      <c r="AC133" s="486"/>
      <c r="AD133" s="486"/>
      <c r="AE133" s="486"/>
      <c r="AF133" s="486"/>
      <c r="AG133" s="486"/>
      <c r="AH133" s="486"/>
      <c r="AI133" s="486"/>
      <c r="AJ133" s="486"/>
    </row>
    <row r="134" spans="1:36" s="1" customFormat="1" ht="45" hidden="1" customHeight="1" x14ac:dyDescent="0.2">
      <c r="A134" s="9"/>
      <c r="B134" s="1480"/>
      <c r="C134" s="1008"/>
      <c r="D134" s="1195"/>
      <c r="E134" s="385" t="e">
        <f>+Y134/#REF!</f>
        <v>#REF!</v>
      </c>
      <c r="F134" s="611" t="s">
        <v>325</v>
      </c>
      <c r="G134" s="417" t="s">
        <v>326</v>
      </c>
      <c r="H134" s="417">
        <v>1</v>
      </c>
      <c r="I134" s="396">
        <v>3</v>
      </c>
      <c r="J134" s="1261"/>
      <c r="K134" s="396"/>
      <c r="L134" s="396"/>
      <c r="M134" s="509"/>
      <c r="N134" s="509"/>
      <c r="O134" s="1311"/>
      <c r="P134" s="1309"/>
      <c r="Q134" s="1311"/>
      <c r="R134" s="1309"/>
      <c r="S134" s="1309"/>
      <c r="T134" s="1309"/>
      <c r="U134" s="1309"/>
      <c r="V134" s="1309"/>
      <c r="W134" s="1309"/>
      <c r="X134" s="979"/>
      <c r="Y134" s="1309" t="e">
        <f>+U134+V134+W134+#REF!</f>
        <v>#REF!</v>
      </c>
      <c r="Z134" s="1460"/>
      <c r="AA134" s="621"/>
      <c r="AB134" s="486"/>
      <c r="AC134" s="486"/>
      <c r="AD134" s="486"/>
      <c r="AE134" s="486"/>
      <c r="AF134" s="486"/>
      <c r="AG134" s="486"/>
      <c r="AH134" s="486"/>
      <c r="AI134" s="486"/>
      <c r="AJ134" s="486"/>
    </row>
    <row r="135" spans="1:36" s="1" customFormat="1" ht="71.25" hidden="1" customHeight="1" x14ac:dyDescent="0.2">
      <c r="A135" s="9"/>
      <c r="B135" s="1480"/>
      <c r="C135" s="1008"/>
      <c r="D135" s="613" t="s">
        <v>697</v>
      </c>
      <c r="E135" s="385" t="e">
        <f>+Y135/#REF!</f>
        <v>#REF!</v>
      </c>
      <c r="F135" s="611" t="s">
        <v>327</v>
      </c>
      <c r="G135" s="417" t="s">
        <v>285</v>
      </c>
      <c r="H135" s="417">
        <v>1</v>
      </c>
      <c r="I135" s="414" t="s">
        <v>415</v>
      </c>
      <c r="J135" s="1261"/>
      <c r="K135" s="414"/>
      <c r="L135" s="414"/>
      <c r="M135" s="415"/>
      <c r="N135" s="415"/>
      <c r="O135" s="1311"/>
      <c r="P135" s="1309"/>
      <c r="Q135" s="1311"/>
      <c r="R135" s="1309"/>
      <c r="S135" s="1309"/>
      <c r="T135" s="1309"/>
      <c r="U135" s="1309"/>
      <c r="V135" s="1309"/>
      <c r="W135" s="1309"/>
      <c r="X135" s="979"/>
      <c r="Y135" s="1309" t="e">
        <f>+U135+V135+W135+#REF!</f>
        <v>#REF!</v>
      </c>
      <c r="Z135" s="1460"/>
      <c r="AA135" s="621"/>
      <c r="AB135" s="486"/>
      <c r="AC135" s="486"/>
      <c r="AD135" s="486"/>
      <c r="AE135" s="486"/>
      <c r="AF135" s="486"/>
      <c r="AG135" s="486"/>
      <c r="AH135" s="486"/>
      <c r="AI135" s="486"/>
      <c r="AJ135" s="486"/>
    </row>
    <row r="136" spans="1:36" s="1" customFormat="1" ht="57" hidden="1" customHeight="1" x14ac:dyDescent="0.2">
      <c r="A136" s="9"/>
      <c r="B136" s="1480"/>
      <c r="C136" s="1008"/>
      <c r="D136" s="427" t="s">
        <v>698</v>
      </c>
      <c r="E136" s="385" t="e">
        <f>+Y136/#REF!</f>
        <v>#REF!</v>
      </c>
      <c r="F136" s="611" t="s">
        <v>450</v>
      </c>
      <c r="G136" s="428" t="s">
        <v>324</v>
      </c>
      <c r="H136" s="428">
        <v>0</v>
      </c>
      <c r="I136" s="396">
        <v>1</v>
      </c>
      <c r="J136" s="1261"/>
      <c r="K136" s="396"/>
      <c r="L136" s="396"/>
      <c r="M136" s="509"/>
      <c r="N136" s="509"/>
      <c r="O136" s="1311"/>
      <c r="P136" s="1309"/>
      <c r="Q136" s="1311"/>
      <c r="R136" s="1309"/>
      <c r="S136" s="1309"/>
      <c r="T136" s="1309"/>
      <c r="U136" s="1309"/>
      <c r="V136" s="1309"/>
      <c r="W136" s="1309"/>
      <c r="X136" s="979"/>
      <c r="Y136" s="1309"/>
      <c r="Z136" s="1460"/>
      <c r="AA136" s="621"/>
      <c r="AB136" s="486"/>
      <c r="AC136" s="486"/>
      <c r="AD136" s="486"/>
      <c r="AE136" s="486"/>
      <c r="AF136" s="486"/>
      <c r="AG136" s="486"/>
      <c r="AH136" s="486"/>
      <c r="AI136" s="486"/>
      <c r="AJ136" s="486"/>
    </row>
    <row r="137" spans="1:36" s="1" customFormat="1" ht="28.5" hidden="1" customHeight="1" x14ac:dyDescent="0.2">
      <c r="A137" s="9"/>
      <c r="B137" s="1480"/>
      <c r="C137" s="1008"/>
      <c r="D137" s="613" t="s">
        <v>699</v>
      </c>
      <c r="E137" s="385" t="e">
        <f>+Y137/#REF!</f>
        <v>#REF!</v>
      </c>
      <c r="F137" s="611" t="s">
        <v>328</v>
      </c>
      <c r="G137" s="429" t="s">
        <v>285</v>
      </c>
      <c r="H137" s="429">
        <v>1</v>
      </c>
      <c r="I137" s="396">
        <v>0</v>
      </c>
      <c r="J137" s="1261"/>
      <c r="K137" s="396"/>
      <c r="L137" s="396"/>
      <c r="M137" s="509"/>
      <c r="N137" s="509"/>
      <c r="O137" s="1311"/>
      <c r="P137" s="1309"/>
      <c r="Q137" s="1311"/>
      <c r="R137" s="1309"/>
      <c r="S137" s="1309"/>
      <c r="T137" s="1309"/>
      <c r="U137" s="1309"/>
      <c r="V137" s="1309"/>
      <c r="W137" s="1309"/>
      <c r="X137" s="979"/>
      <c r="Y137" s="1309"/>
      <c r="Z137" s="1460"/>
      <c r="AA137" s="621"/>
      <c r="AB137" s="486"/>
      <c r="AC137" s="486"/>
      <c r="AD137" s="486"/>
      <c r="AE137" s="486"/>
      <c r="AF137" s="486"/>
      <c r="AG137" s="486"/>
      <c r="AH137" s="486"/>
      <c r="AI137" s="486"/>
      <c r="AJ137" s="486"/>
    </row>
    <row r="138" spans="1:36" s="1" customFormat="1" ht="42.75" hidden="1" customHeight="1" x14ac:dyDescent="0.2">
      <c r="A138" s="9"/>
      <c r="B138" s="1480"/>
      <c r="C138" s="1008"/>
      <c r="D138" s="609" t="s">
        <v>700</v>
      </c>
      <c r="E138" s="385" t="e">
        <f>+Y138/#REF!</f>
        <v>#REF!</v>
      </c>
      <c r="F138" s="611" t="s">
        <v>329</v>
      </c>
      <c r="G138" s="417" t="s">
        <v>285</v>
      </c>
      <c r="H138" s="417">
        <v>1</v>
      </c>
      <c r="I138" s="396">
        <v>1</v>
      </c>
      <c r="J138" s="1261"/>
      <c r="K138" s="396"/>
      <c r="L138" s="396"/>
      <c r="M138" s="509"/>
      <c r="N138" s="509"/>
      <c r="O138" s="1311"/>
      <c r="P138" s="1309"/>
      <c r="Q138" s="1311"/>
      <c r="R138" s="1309"/>
      <c r="S138" s="1309"/>
      <c r="T138" s="1309"/>
      <c r="U138" s="1309"/>
      <c r="V138" s="1309"/>
      <c r="W138" s="1309"/>
      <c r="X138" s="979"/>
      <c r="Y138" s="1309"/>
      <c r="Z138" s="1460"/>
      <c r="AA138" s="621"/>
      <c r="AB138" s="486"/>
      <c r="AC138" s="486"/>
      <c r="AD138" s="486"/>
      <c r="AE138" s="486"/>
      <c r="AF138" s="486"/>
      <c r="AG138" s="486"/>
      <c r="AH138" s="486"/>
      <c r="AI138" s="486"/>
      <c r="AJ138" s="486"/>
    </row>
    <row r="139" spans="1:36" s="1" customFormat="1" ht="42.75" hidden="1" customHeight="1" x14ac:dyDescent="0.2">
      <c r="A139" s="9"/>
      <c r="B139" s="1480"/>
      <c r="C139" s="1008"/>
      <c r="D139" s="613" t="s">
        <v>701</v>
      </c>
      <c r="E139" s="385" t="e">
        <f>+Y139/#REF!</f>
        <v>#REF!</v>
      </c>
      <c r="F139" s="611" t="s">
        <v>330</v>
      </c>
      <c r="G139" s="429" t="s">
        <v>331</v>
      </c>
      <c r="H139" s="429">
        <v>10</v>
      </c>
      <c r="I139" s="396">
        <v>1</v>
      </c>
      <c r="J139" s="1261"/>
      <c r="K139" s="396"/>
      <c r="L139" s="396"/>
      <c r="M139" s="509"/>
      <c r="N139" s="509"/>
      <c r="O139" s="1311"/>
      <c r="P139" s="1309"/>
      <c r="Q139" s="1311"/>
      <c r="R139" s="1309"/>
      <c r="S139" s="1309"/>
      <c r="T139" s="1309"/>
      <c r="U139" s="1309"/>
      <c r="V139" s="1309"/>
      <c r="W139" s="1309"/>
      <c r="X139" s="979"/>
      <c r="Y139" s="1309" t="e">
        <f>+U139+V139+W139+#REF!</f>
        <v>#REF!</v>
      </c>
      <c r="Z139" s="1460"/>
      <c r="AA139" s="621"/>
      <c r="AB139" s="486"/>
      <c r="AC139" s="486"/>
      <c r="AD139" s="486"/>
      <c r="AE139" s="486"/>
      <c r="AF139" s="486"/>
      <c r="AG139" s="486"/>
      <c r="AH139" s="486"/>
      <c r="AI139" s="486"/>
      <c r="AJ139" s="486"/>
    </row>
    <row r="140" spans="1:36" s="1" customFormat="1" ht="57" hidden="1" customHeight="1" x14ac:dyDescent="0.2">
      <c r="A140" s="9"/>
      <c r="B140" s="1480"/>
      <c r="C140" s="1008"/>
      <c r="D140" s="427" t="s">
        <v>702</v>
      </c>
      <c r="E140" s="385" t="e">
        <f>+Y140/#REF!</f>
        <v>#REF!</v>
      </c>
      <c r="F140" s="611" t="s">
        <v>332</v>
      </c>
      <c r="G140" s="417" t="s">
        <v>333</v>
      </c>
      <c r="H140" s="417">
        <v>1</v>
      </c>
      <c r="I140" s="396">
        <v>6</v>
      </c>
      <c r="J140" s="1261"/>
      <c r="K140" s="396"/>
      <c r="L140" s="396"/>
      <c r="M140" s="509"/>
      <c r="N140" s="509"/>
      <c r="O140" s="1311"/>
      <c r="P140" s="1309"/>
      <c r="Q140" s="1311"/>
      <c r="R140" s="1309"/>
      <c r="S140" s="1309"/>
      <c r="T140" s="1309"/>
      <c r="U140" s="1309"/>
      <c r="V140" s="1309"/>
      <c r="W140" s="1309"/>
      <c r="X140" s="979"/>
      <c r="Y140" s="1309"/>
      <c r="Z140" s="1460"/>
      <c r="AA140" s="621"/>
      <c r="AB140" s="486"/>
      <c r="AC140" s="486"/>
      <c r="AD140" s="486"/>
      <c r="AE140" s="486"/>
      <c r="AF140" s="486"/>
      <c r="AG140" s="486"/>
      <c r="AH140" s="486"/>
      <c r="AI140" s="486"/>
      <c r="AJ140" s="486"/>
    </row>
    <row r="141" spans="1:36" s="1" customFormat="1" ht="71.25" hidden="1" customHeight="1" x14ac:dyDescent="0.2">
      <c r="A141" s="9"/>
      <c r="B141" s="1480"/>
      <c r="C141" s="1008"/>
      <c r="D141" s="613" t="s">
        <v>703</v>
      </c>
      <c r="E141" s="385" t="e">
        <f>+Y141/#REF!</f>
        <v>#REF!</v>
      </c>
      <c r="F141" s="611" t="s">
        <v>303</v>
      </c>
      <c r="G141" s="429" t="s">
        <v>285</v>
      </c>
      <c r="H141" s="429">
        <v>1</v>
      </c>
      <c r="I141" s="396">
        <v>1</v>
      </c>
      <c r="J141" s="1261"/>
      <c r="K141" s="396"/>
      <c r="L141" s="396"/>
      <c r="M141" s="509"/>
      <c r="N141" s="509"/>
      <c r="O141" s="1311"/>
      <c r="P141" s="1309"/>
      <c r="Q141" s="1311"/>
      <c r="R141" s="1309"/>
      <c r="S141" s="1309"/>
      <c r="T141" s="1309"/>
      <c r="U141" s="1309"/>
      <c r="V141" s="1309"/>
      <c r="W141" s="1309"/>
      <c r="X141" s="979"/>
      <c r="Y141" s="1309"/>
      <c r="Z141" s="1460"/>
      <c r="AA141" s="621"/>
      <c r="AB141" s="486"/>
      <c r="AC141" s="486"/>
      <c r="AD141" s="486"/>
      <c r="AE141" s="486"/>
      <c r="AF141" s="486"/>
      <c r="AG141" s="486"/>
      <c r="AH141" s="486"/>
      <c r="AI141" s="486"/>
      <c r="AJ141" s="486"/>
    </row>
    <row r="142" spans="1:36" s="1" customFormat="1" ht="57" hidden="1" customHeight="1" x14ac:dyDescent="0.2">
      <c r="A142" s="9"/>
      <c r="B142" s="1480"/>
      <c r="C142" s="1008"/>
      <c r="D142" s="613" t="s">
        <v>704</v>
      </c>
      <c r="E142" s="385" t="e">
        <f>+Y142/#REF!</f>
        <v>#REF!</v>
      </c>
      <c r="F142" s="611" t="s">
        <v>451</v>
      </c>
      <c r="G142" s="429" t="s">
        <v>334</v>
      </c>
      <c r="H142" s="429">
        <v>2</v>
      </c>
      <c r="I142" s="396">
        <v>1</v>
      </c>
      <c r="J142" s="1261"/>
      <c r="K142" s="396"/>
      <c r="L142" s="396"/>
      <c r="M142" s="509"/>
      <c r="N142" s="509"/>
      <c r="O142" s="1311"/>
      <c r="P142" s="1309"/>
      <c r="Q142" s="1311"/>
      <c r="R142" s="1309"/>
      <c r="S142" s="1309"/>
      <c r="T142" s="1309"/>
      <c r="U142" s="1309"/>
      <c r="V142" s="1309"/>
      <c r="W142" s="1309"/>
      <c r="X142" s="979"/>
      <c r="Y142" s="1309"/>
      <c r="Z142" s="1460"/>
      <c r="AA142" s="621"/>
      <c r="AB142" s="486"/>
      <c r="AC142" s="486"/>
      <c r="AD142" s="486"/>
      <c r="AE142" s="486"/>
      <c r="AF142" s="486"/>
      <c r="AG142" s="486"/>
      <c r="AH142" s="486"/>
      <c r="AI142" s="486"/>
      <c r="AJ142" s="486"/>
    </row>
    <row r="143" spans="1:36" s="1" customFormat="1" ht="42.75" hidden="1" customHeight="1" x14ac:dyDescent="0.2">
      <c r="A143" s="9"/>
      <c r="B143" s="1480"/>
      <c r="C143" s="1008"/>
      <c r="D143" s="613" t="s">
        <v>705</v>
      </c>
      <c r="E143" s="385" t="e">
        <f>+Y143/#REF!</f>
        <v>#REF!</v>
      </c>
      <c r="F143" s="611" t="s">
        <v>335</v>
      </c>
      <c r="G143" s="429" t="s">
        <v>285</v>
      </c>
      <c r="H143" s="429">
        <v>1</v>
      </c>
      <c r="I143" s="396">
        <v>2</v>
      </c>
      <c r="J143" s="1261"/>
      <c r="K143" s="396"/>
      <c r="L143" s="396"/>
      <c r="M143" s="509"/>
      <c r="N143" s="509"/>
      <c r="O143" s="1311"/>
      <c r="P143" s="1309"/>
      <c r="Q143" s="1311"/>
      <c r="R143" s="1309"/>
      <c r="S143" s="1309"/>
      <c r="T143" s="1309"/>
      <c r="U143" s="1309"/>
      <c r="V143" s="1309"/>
      <c r="W143" s="1309"/>
      <c r="X143" s="979"/>
      <c r="Y143" s="1309"/>
      <c r="Z143" s="1460"/>
      <c r="AA143" s="621"/>
      <c r="AB143" s="486"/>
      <c r="AC143" s="486"/>
      <c r="AD143" s="486"/>
      <c r="AE143" s="486"/>
      <c r="AF143" s="486"/>
      <c r="AG143" s="486"/>
      <c r="AH143" s="486"/>
      <c r="AI143" s="486"/>
      <c r="AJ143" s="486"/>
    </row>
    <row r="144" spans="1:36" s="1" customFormat="1" ht="28.5" hidden="1" customHeight="1" x14ac:dyDescent="0.2">
      <c r="A144" s="9"/>
      <c r="B144" s="1480"/>
      <c r="C144" s="1008"/>
      <c r="D144" s="613" t="s">
        <v>336</v>
      </c>
      <c r="E144" s="385" t="e">
        <f>+Y144/#REF!</f>
        <v>#REF!</v>
      </c>
      <c r="F144" s="611" t="s">
        <v>337</v>
      </c>
      <c r="G144" s="429" t="s">
        <v>324</v>
      </c>
      <c r="H144" s="429">
        <v>1</v>
      </c>
      <c r="I144" s="396">
        <v>1</v>
      </c>
      <c r="J144" s="1261"/>
      <c r="K144" s="396"/>
      <c r="L144" s="396"/>
      <c r="M144" s="509"/>
      <c r="N144" s="509"/>
      <c r="O144" s="1306"/>
      <c r="P144" s="1308"/>
      <c r="Q144" s="1306"/>
      <c r="R144" s="1308"/>
      <c r="S144" s="1308"/>
      <c r="T144" s="1308"/>
      <c r="U144" s="1308"/>
      <c r="V144" s="1308"/>
      <c r="W144" s="1308"/>
      <c r="X144" s="980"/>
      <c r="Y144" s="1308"/>
      <c r="Z144" s="1460"/>
      <c r="AA144" s="621"/>
      <c r="AB144" s="486"/>
      <c r="AC144" s="486"/>
      <c r="AD144" s="486"/>
      <c r="AE144" s="486"/>
      <c r="AF144" s="486"/>
      <c r="AG144" s="486"/>
      <c r="AH144" s="486"/>
      <c r="AI144" s="486"/>
      <c r="AJ144" s="486"/>
    </row>
    <row r="145" spans="1:36" s="1" customFormat="1" ht="71.25" hidden="1" customHeight="1" x14ac:dyDescent="0.2">
      <c r="A145" s="9"/>
      <c r="B145" s="1480"/>
      <c r="C145" s="1008"/>
      <c r="D145" s="613" t="s">
        <v>706</v>
      </c>
      <c r="E145" s="385" t="e">
        <f>+Y145/#REF!</f>
        <v>#REF!</v>
      </c>
      <c r="F145" s="611" t="s">
        <v>303</v>
      </c>
      <c r="G145" s="417" t="s">
        <v>285</v>
      </c>
      <c r="H145" s="417">
        <v>1</v>
      </c>
      <c r="I145" s="396">
        <v>1</v>
      </c>
      <c r="J145" s="1261" t="s">
        <v>636</v>
      </c>
      <c r="K145" s="396"/>
      <c r="L145" s="396"/>
      <c r="M145" s="509"/>
      <c r="N145" s="509"/>
      <c r="O145" s="1305">
        <v>55405</v>
      </c>
      <c r="P145" s="1307"/>
      <c r="Q145" s="1307"/>
      <c r="R145" s="1307"/>
      <c r="S145" s="1307"/>
      <c r="T145" s="1307"/>
      <c r="U145" s="1307">
        <v>100000000</v>
      </c>
      <c r="V145" s="1307">
        <f>+(U145/U112)*V112</f>
        <v>103888218.64298376</v>
      </c>
      <c r="W145" s="1307">
        <f>(V145/V112)*W112</f>
        <v>106341837.83586212</v>
      </c>
      <c r="X145" s="978"/>
      <c r="Y145" s="1307">
        <f>SUM(O145:T151)</f>
        <v>55405</v>
      </c>
      <c r="Z145" s="1460"/>
      <c r="AA145" s="621"/>
      <c r="AB145" s="486"/>
      <c r="AC145" s="486"/>
      <c r="AD145" s="486"/>
      <c r="AE145" s="486"/>
      <c r="AF145" s="486"/>
      <c r="AG145" s="486"/>
      <c r="AH145" s="486"/>
      <c r="AI145" s="486"/>
      <c r="AJ145" s="486"/>
    </row>
    <row r="146" spans="1:36" s="1" customFormat="1" ht="99.75" hidden="1" customHeight="1" x14ac:dyDescent="0.2">
      <c r="A146" s="9"/>
      <c r="B146" s="1480"/>
      <c r="C146" s="1008"/>
      <c r="D146" s="613" t="s">
        <v>707</v>
      </c>
      <c r="E146" s="385" t="e">
        <f>+Y146/#REF!</f>
        <v>#REF!</v>
      </c>
      <c r="F146" s="611" t="s">
        <v>338</v>
      </c>
      <c r="G146" s="417" t="s">
        <v>285</v>
      </c>
      <c r="H146" s="417">
        <v>1</v>
      </c>
      <c r="I146" s="396">
        <v>1</v>
      </c>
      <c r="J146" s="1261"/>
      <c r="K146" s="396"/>
      <c r="L146" s="396"/>
      <c r="M146" s="509"/>
      <c r="N146" s="509"/>
      <c r="O146" s="1311"/>
      <c r="P146" s="1309"/>
      <c r="Q146" s="1309"/>
      <c r="R146" s="1309"/>
      <c r="S146" s="1309"/>
      <c r="T146" s="1309"/>
      <c r="U146" s="1309"/>
      <c r="V146" s="1309"/>
      <c r="W146" s="1309"/>
      <c r="X146" s="979"/>
      <c r="Y146" s="1309" t="e">
        <f>+U146+V146+W146+#REF!</f>
        <v>#REF!</v>
      </c>
      <c r="Z146" s="1460"/>
      <c r="AA146" s="621"/>
      <c r="AB146" s="486"/>
      <c r="AC146" s="486"/>
      <c r="AD146" s="486"/>
      <c r="AE146" s="486"/>
      <c r="AF146" s="486"/>
      <c r="AG146" s="486"/>
      <c r="AH146" s="486"/>
      <c r="AI146" s="486"/>
      <c r="AJ146" s="486"/>
    </row>
    <row r="147" spans="1:36" s="1" customFormat="1" ht="28.5" hidden="1" customHeight="1" x14ac:dyDescent="0.2">
      <c r="A147" s="9"/>
      <c r="B147" s="1480"/>
      <c r="C147" s="1008"/>
      <c r="D147" s="613" t="s">
        <v>708</v>
      </c>
      <c r="E147" s="385" t="e">
        <f>+Y147/#REF!</f>
        <v>#REF!</v>
      </c>
      <c r="F147" s="611" t="s">
        <v>339</v>
      </c>
      <c r="G147" s="417" t="s">
        <v>285</v>
      </c>
      <c r="H147" s="417">
        <v>0</v>
      </c>
      <c r="I147" s="396">
        <v>1</v>
      </c>
      <c r="J147" s="1261"/>
      <c r="K147" s="396"/>
      <c r="L147" s="396"/>
      <c r="M147" s="509"/>
      <c r="N147" s="509"/>
      <c r="O147" s="1311"/>
      <c r="P147" s="1309"/>
      <c r="Q147" s="1309"/>
      <c r="R147" s="1309"/>
      <c r="S147" s="1309"/>
      <c r="T147" s="1309"/>
      <c r="U147" s="1309"/>
      <c r="V147" s="1309"/>
      <c r="W147" s="1309"/>
      <c r="X147" s="979"/>
      <c r="Y147" s="1309" t="e">
        <f>+U147+V147+W147+#REF!</f>
        <v>#REF!</v>
      </c>
      <c r="Z147" s="1460"/>
      <c r="AA147" s="621"/>
      <c r="AB147" s="486"/>
      <c r="AC147" s="486"/>
      <c r="AD147" s="486"/>
      <c r="AE147" s="486"/>
      <c r="AF147" s="486"/>
      <c r="AG147" s="486"/>
      <c r="AH147" s="486"/>
      <c r="AI147" s="486"/>
      <c r="AJ147" s="486"/>
    </row>
    <row r="148" spans="1:36" s="1" customFormat="1" ht="28.5" hidden="1" customHeight="1" x14ac:dyDescent="0.2">
      <c r="A148" s="9"/>
      <c r="B148" s="1480"/>
      <c r="C148" s="1008"/>
      <c r="D148" s="1267" t="s">
        <v>709</v>
      </c>
      <c r="E148" s="385" t="e">
        <f>+Y148/#REF!</f>
        <v>#REF!</v>
      </c>
      <c r="F148" s="611" t="s">
        <v>452</v>
      </c>
      <c r="G148" s="417" t="s">
        <v>285</v>
      </c>
      <c r="H148" s="417">
        <v>1</v>
      </c>
      <c r="I148" s="396">
        <v>0</v>
      </c>
      <c r="J148" s="1261"/>
      <c r="K148" s="396"/>
      <c r="L148" s="396"/>
      <c r="M148" s="509"/>
      <c r="N148" s="509"/>
      <c r="O148" s="1311"/>
      <c r="P148" s="1309"/>
      <c r="Q148" s="1309"/>
      <c r="R148" s="1309"/>
      <c r="S148" s="1309"/>
      <c r="T148" s="1309"/>
      <c r="U148" s="1309"/>
      <c r="V148" s="1309"/>
      <c r="W148" s="1309"/>
      <c r="X148" s="979"/>
      <c r="Y148" s="1309" t="e">
        <f>+U148+V148+W148+#REF!</f>
        <v>#REF!</v>
      </c>
      <c r="Z148" s="1460"/>
      <c r="AA148" s="621"/>
      <c r="AB148" s="486"/>
      <c r="AC148" s="486"/>
      <c r="AD148" s="486"/>
      <c r="AE148" s="486"/>
      <c r="AF148" s="486"/>
      <c r="AG148" s="486"/>
      <c r="AH148" s="486"/>
      <c r="AI148" s="486"/>
      <c r="AJ148" s="486"/>
    </row>
    <row r="149" spans="1:36" s="1" customFormat="1" ht="15" hidden="1" customHeight="1" x14ac:dyDescent="0.2">
      <c r="A149" s="9"/>
      <c r="B149" s="1480"/>
      <c r="C149" s="1008"/>
      <c r="D149" s="1267"/>
      <c r="E149" s="385"/>
      <c r="F149" s="611" t="s">
        <v>368</v>
      </c>
      <c r="G149" s="417"/>
      <c r="H149" s="417">
        <v>1</v>
      </c>
      <c r="I149" s="396">
        <v>1</v>
      </c>
      <c r="J149" s="1261"/>
      <c r="K149" s="396"/>
      <c r="L149" s="396"/>
      <c r="M149" s="509"/>
      <c r="N149" s="509"/>
      <c r="O149" s="1311"/>
      <c r="P149" s="1309"/>
      <c r="Q149" s="1309"/>
      <c r="R149" s="1309"/>
      <c r="S149" s="1309"/>
      <c r="T149" s="1309"/>
      <c r="U149" s="1309"/>
      <c r="V149" s="1309"/>
      <c r="W149" s="1309"/>
      <c r="X149" s="979"/>
      <c r="Y149" s="1309"/>
      <c r="Z149" s="1460"/>
      <c r="AA149" s="621"/>
      <c r="AB149" s="486"/>
      <c r="AC149" s="486"/>
      <c r="AD149" s="486"/>
      <c r="AE149" s="486"/>
      <c r="AF149" s="486"/>
      <c r="AG149" s="486"/>
      <c r="AH149" s="486"/>
      <c r="AI149" s="486"/>
      <c r="AJ149" s="486"/>
    </row>
    <row r="150" spans="1:36" s="1" customFormat="1" ht="35.25" hidden="1" customHeight="1" x14ac:dyDescent="0.2">
      <c r="A150" s="9"/>
      <c r="B150" s="1480"/>
      <c r="C150" s="1008"/>
      <c r="D150" s="613" t="s">
        <v>710</v>
      </c>
      <c r="E150" s="385" t="e">
        <f>+Y150/#REF!</f>
        <v>#REF!</v>
      </c>
      <c r="F150" s="611" t="s">
        <v>340</v>
      </c>
      <c r="G150" s="417" t="s">
        <v>285</v>
      </c>
      <c r="H150" s="417">
        <v>1</v>
      </c>
      <c r="I150" s="396">
        <v>1</v>
      </c>
      <c r="J150" s="1261"/>
      <c r="K150" s="396"/>
      <c r="L150" s="396"/>
      <c r="M150" s="509"/>
      <c r="N150" s="509"/>
      <c r="O150" s="1311"/>
      <c r="P150" s="1309"/>
      <c r="Q150" s="1309"/>
      <c r="R150" s="1309"/>
      <c r="S150" s="1309"/>
      <c r="T150" s="1309"/>
      <c r="U150" s="1309"/>
      <c r="V150" s="1309"/>
      <c r="W150" s="1309"/>
      <c r="X150" s="979"/>
      <c r="Y150" s="1309"/>
      <c r="Z150" s="1460"/>
      <c r="AA150" s="621"/>
      <c r="AB150" s="486"/>
      <c r="AC150" s="486"/>
      <c r="AD150" s="486"/>
      <c r="AE150" s="486"/>
      <c r="AF150" s="486"/>
      <c r="AG150" s="486"/>
      <c r="AH150" s="486"/>
      <c r="AI150" s="486"/>
      <c r="AJ150" s="486"/>
    </row>
    <row r="151" spans="1:36" s="1" customFormat="1" ht="28.5" hidden="1" customHeight="1" x14ac:dyDescent="0.2">
      <c r="A151" s="9"/>
      <c r="B151" s="1480"/>
      <c r="C151" s="1008"/>
      <c r="D151" s="613" t="s">
        <v>341</v>
      </c>
      <c r="E151" s="385" t="e">
        <f>+Y151/#REF!</f>
        <v>#REF!</v>
      </c>
      <c r="F151" s="611" t="s">
        <v>342</v>
      </c>
      <c r="G151" s="417" t="s">
        <v>285</v>
      </c>
      <c r="H151" s="417">
        <v>3</v>
      </c>
      <c r="I151" s="396">
        <v>1</v>
      </c>
      <c r="J151" s="1261"/>
      <c r="K151" s="396"/>
      <c r="L151" s="396"/>
      <c r="M151" s="509"/>
      <c r="N151" s="509"/>
      <c r="O151" s="1306"/>
      <c r="P151" s="1308"/>
      <c r="Q151" s="1308"/>
      <c r="R151" s="1308"/>
      <c r="S151" s="1308"/>
      <c r="T151" s="1308"/>
      <c r="U151" s="1308"/>
      <c r="V151" s="1308"/>
      <c r="W151" s="1308"/>
      <c r="X151" s="980"/>
      <c r="Y151" s="1308"/>
      <c r="Z151" s="1460"/>
      <c r="AA151" s="621"/>
      <c r="AB151" s="486"/>
      <c r="AC151" s="486"/>
      <c r="AD151" s="486"/>
      <c r="AE151" s="486"/>
      <c r="AF151" s="486"/>
      <c r="AG151" s="486"/>
      <c r="AH151" s="486"/>
      <c r="AI151" s="486"/>
      <c r="AJ151" s="486"/>
    </row>
    <row r="152" spans="1:36" s="1" customFormat="1" ht="42.75" hidden="1" customHeight="1" x14ac:dyDescent="0.2">
      <c r="A152" s="9"/>
      <c r="B152" s="1480"/>
      <c r="C152" s="1008"/>
      <c r="D152" s="765" t="s">
        <v>711</v>
      </c>
      <c r="E152" s="385" t="e">
        <f>+Y152/#REF!</f>
        <v>#REF!</v>
      </c>
      <c r="F152" s="611" t="s">
        <v>343</v>
      </c>
      <c r="G152" s="396">
        <v>0</v>
      </c>
      <c r="H152" s="396">
        <v>1</v>
      </c>
      <c r="I152" s="396">
        <v>3</v>
      </c>
      <c r="J152" s="1261" t="s">
        <v>637</v>
      </c>
      <c r="K152" s="396"/>
      <c r="L152" s="396"/>
      <c r="M152" s="509"/>
      <c r="N152" s="509"/>
      <c r="O152" s="1305">
        <v>28449</v>
      </c>
      <c r="P152" s="1307"/>
      <c r="Q152" s="1305">
        <v>808</v>
      </c>
      <c r="R152" s="1307"/>
      <c r="S152" s="1307"/>
      <c r="T152" s="1307"/>
      <c r="U152" s="1307">
        <v>80000000</v>
      </c>
      <c r="V152" s="1307">
        <f>+(U152/U112)*V112</f>
        <v>83110574.914387003</v>
      </c>
      <c r="W152" s="1307">
        <f>(V152/V112)*W112</f>
        <v>85073470.268689677</v>
      </c>
      <c r="X152" s="978"/>
      <c r="Y152" s="1307">
        <f>SUM(O152:T156)</f>
        <v>29257</v>
      </c>
      <c r="Z152" s="1460"/>
      <c r="AA152" s="621"/>
      <c r="AB152" s="486"/>
      <c r="AC152" s="486"/>
      <c r="AD152" s="486"/>
      <c r="AE152" s="486"/>
      <c r="AF152" s="486"/>
      <c r="AG152" s="486"/>
      <c r="AH152" s="486"/>
      <c r="AI152" s="486"/>
      <c r="AJ152" s="486"/>
    </row>
    <row r="153" spans="1:36" s="1" customFormat="1" ht="28.5" hidden="1" customHeight="1" x14ac:dyDescent="0.2">
      <c r="A153" s="9"/>
      <c r="B153" s="1480"/>
      <c r="C153" s="1008"/>
      <c r="D153" s="613" t="s">
        <v>712</v>
      </c>
      <c r="E153" s="385" t="e">
        <f>+Y153/#REF!</f>
        <v>#REF!</v>
      </c>
      <c r="F153" s="611" t="s">
        <v>453</v>
      </c>
      <c r="G153" s="417" t="s">
        <v>344</v>
      </c>
      <c r="H153" s="417">
        <v>1</v>
      </c>
      <c r="I153" s="396">
        <v>1</v>
      </c>
      <c r="J153" s="1261"/>
      <c r="K153" s="396"/>
      <c r="L153" s="396"/>
      <c r="M153" s="509"/>
      <c r="N153" s="509"/>
      <c r="O153" s="1311"/>
      <c r="P153" s="1309"/>
      <c r="Q153" s="1311"/>
      <c r="R153" s="1309"/>
      <c r="S153" s="1309"/>
      <c r="T153" s="1309"/>
      <c r="U153" s="1309"/>
      <c r="V153" s="1309"/>
      <c r="W153" s="1309"/>
      <c r="X153" s="979"/>
      <c r="Y153" s="1309"/>
      <c r="Z153" s="1460"/>
      <c r="AA153" s="621"/>
      <c r="AB153" s="486"/>
      <c r="AC153" s="486"/>
      <c r="AD153" s="486"/>
      <c r="AE153" s="486"/>
      <c r="AF153" s="486"/>
      <c r="AG153" s="486"/>
      <c r="AH153" s="486"/>
      <c r="AI153" s="486"/>
      <c r="AJ153" s="486"/>
    </row>
    <row r="154" spans="1:36" s="1" customFormat="1" ht="71.25" hidden="1" customHeight="1" x14ac:dyDescent="0.2">
      <c r="A154" s="9"/>
      <c r="B154" s="1480"/>
      <c r="C154" s="1008"/>
      <c r="D154" s="784" t="s">
        <v>345</v>
      </c>
      <c r="E154" s="385" t="e">
        <f>+Y154/#REF!</f>
        <v>#REF!</v>
      </c>
      <c r="F154" s="611" t="s">
        <v>454</v>
      </c>
      <c r="G154" s="417" t="s">
        <v>344</v>
      </c>
      <c r="H154" s="417">
        <v>0.45</v>
      </c>
      <c r="I154" s="396">
        <v>1</v>
      </c>
      <c r="J154" s="1261"/>
      <c r="K154" s="396"/>
      <c r="L154" s="396"/>
      <c r="M154" s="509"/>
      <c r="N154" s="509"/>
      <c r="O154" s="1309"/>
      <c r="P154" s="1309"/>
      <c r="Q154" s="1309"/>
      <c r="R154" s="1309"/>
      <c r="S154" s="1309"/>
      <c r="T154" s="1309"/>
      <c r="U154" s="1309"/>
      <c r="V154" s="1309"/>
      <c r="W154" s="1309"/>
      <c r="X154" s="979"/>
      <c r="Y154" s="1309" t="e">
        <f>+U154+V154+W154+#REF!</f>
        <v>#REF!</v>
      </c>
      <c r="Z154" s="1379"/>
      <c r="AA154" s="621"/>
      <c r="AB154" s="486"/>
      <c r="AC154" s="486"/>
      <c r="AD154" s="486"/>
      <c r="AE154" s="486"/>
      <c r="AF154" s="486"/>
      <c r="AG154" s="486"/>
      <c r="AH154" s="486"/>
      <c r="AI154" s="486"/>
      <c r="AJ154" s="486"/>
    </row>
    <row r="155" spans="1:36" s="1" customFormat="1" ht="42.75" hidden="1" customHeight="1" x14ac:dyDescent="0.2">
      <c r="A155" s="9"/>
      <c r="B155" s="1480"/>
      <c r="C155" s="1008"/>
      <c r="D155" s="613" t="s">
        <v>713</v>
      </c>
      <c r="E155" s="385" t="e">
        <f>+Y155/#REF!</f>
        <v>#REF!</v>
      </c>
      <c r="F155" s="611" t="s">
        <v>346</v>
      </c>
      <c r="G155" s="417" t="s">
        <v>334</v>
      </c>
      <c r="H155" s="417">
        <v>1</v>
      </c>
      <c r="I155" s="388">
        <v>0.1</v>
      </c>
      <c r="J155" s="1261"/>
      <c r="K155" s="388"/>
      <c r="L155" s="388"/>
      <c r="M155" s="389"/>
      <c r="N155" s="389"/>
      <c r="O155" s="1311"/>
      <c r="P155" s="1309"/>
      <c r="Q155" s="1311"/>
      <c r="R155" s="1309"/>
      <c r="S155" s="1309"/>
      <c r="T155" s="1309"/>
      <c r="U155" s="1309"/>
      <c r="V155" s="1309"/>
      <c r="W155" s="1309"/>
      <c r="X155" s="979"/>
      <c r="Y155" s="1309" t="e">
        <f>+U155+V155+W155+#REF!</f>
        <v>#REF!</v>
      </c>
      <c r="Z155" s="1460"/>
      <c r="AA155" s="621"/>
      <c r="AB155" s="486"/>
      <c r="AC155" s="486"/>
      <c r="AD155" s="486"/>
      <c r="AE155" s="486"/>
      <c r="AF155" s="486"/>
      <c r="AG155" s="486"/>
      <c r="AH155" s="486"/>
      <c r="AI155" s="486"/>
      <c r="AJ155" s="486"/>
    </row>
    <row r="156" spans="1:36" s="1" customFormat="1" ht="57" hidden="1" customHeight="1" x14ac:dyDescent="0.2">
      <c r="A156" s="9"/>
      <c r="B156" s="1480"/>
      <c r="C156" s="1008"/>
      <c r="D156" s="613" t="s">
        <v>714</v>
      </c>
      <c r="E156" s="385" t="e">
        <f>+Y156/#REF!</f>
        <v>#REF!</v>
      </c>
      <c r="F156" s="611" t="s">
        <v>347</v>
      </c>
      <c r="G156" s="396">
        <v>0</v>
      </c>
      <c r="H156" s="396">
        <v>1</v>
      </c>
      <c r="I156" s="396">
        <v>1</v>
      </c>
      <c r="J156" s="1261"/>
      <c r="K156" s="396"/>
      <c r="L156" s="396"/>
      <c r="M156" s="509"/>
      <c r="N156" s="509"/>
      <c r="O156" s="1306"/>
      <c r="P156" s="1308"/>
      <c r="Q156" s="1306"/>
      <c r="R156" s="1308"/>
      <c r="S156" s="1308"/>
      <c r="T156" s="1308"/>
      <c r="U156" s="1308"/>
      <c r="V156" s="1308"/>
      <c r="W156" s="1308"/>
      <c r="X156" s="980"/>
      <c r="Y156" s="1308" t="e">
        <f>+U156+V156+W156+#REF!</f>
        <v>#REF!</v>
      </c>
      <c r="Z156" s="1460"/>
      <c r="AA156" s="621"/>
      <c r="AB156" s="486"/>
      <c r="AC156" s="486"/>
      <c r="AD156" s="486"/>
      <c r="AE156" s="486"/>
      <c r="AF156" s="486"/>
      <c r="AG156" s="486"/>
      <c r="AH156" s="486"/>
      <c r="AI156" s="486"/>
      <c r="AJ156" s="486"/>
    </row>
    <row r="157" spans="1:36" s="1" customFormat="1" ht="42.75" hidden="1" customHeight="1" x14ac:dyDescent="0.2">
      <c r="A157" s="9"/>
      <c r="B157" s="1480"/>
      <c r="C157" s="1008"/>
      <c r="D157" s="784" t="s">
        <v>455</v>
      </c>
      <c r="E157" s="385" t="e">
        <f>+Y157/#REF!</f>
        <v>#REF!</v>
      </c>
      <c r="F157" s="611" t="s">
        <v>303</v>
      </c>
      <c r="G157" s="396">
        <v>1</v>
      </c>
      <c r="H157" s="396">
        <v>1</v>
      </c>
      <c r="I157" s="396">
        <v>1</v>
      </c>
      <c r="J157" s="1261" t="s">
        <v>638</v>
      </c>
      <c r="K157" s="396"/>
      <c r="L157" s="396"/>
      <c r="M157" s="509"/>
      <c r="N157" s="509"/>
      <c r="O157" s="887">
        <v>69004</v>
      </c>
      <c r="P157" s="1307"/>
      <c r="Q157" s="1307"/>
      <c r="R157" s="1307"/>
      <c r="S157" s="1307"/>
      <c r="T157" s="1307"/>
      <c r="U157" s="1307"/>
      <c r="V157" s="1307"/>
      <c r="W157" s="1307"/>
      <c r="X157" s="978"/>
      <c r="Y157" s="1307" t="e">
        <f>+T157+#REF!+R157+Q157+P157+O157</f>
        <v>#REF!</v>
      </c>
      <c r="Z157" s="1379"/>
      <c r="AA157" s="621"/>
      <c r="AB157" s="486"/>
      <c r="AC157" s="486"/>
      <c r="AD157" s="486"/>
      <c r="AE157" s="486"/>
      <c r="AF157" s="486"/>
      <c r="AG157" s="486"/>
      <c r="AH157" s="486"/>
      <c r="AI157" s="486"/>
      <c r="AJ157" s="486"/>
    </row>
    <row r="158" spans="1:36" s="1" customFormat="1" ht="57" hidden="1" customHeight="1" x14ac:dyDescent="0.2">
      <c r="A158" s="9"/>
      <c r="B158" s="1480"/>
      <c r="C158" s="1008"/>
      <c r="D158" s="784" t="s">
        <v>456</v>
      </c>
      <c r="E158" s="385" t="e">
        <f>+Y158/#REF!</f>
        <v>#REF!</v>
      </c>
      <c r="F158" s="611" t="s">
        <v>348</v>
      </c>
      <c r="G158" s="396">
        <v>1</v>
      </c>
      <c r="H158" s="396">
        <v>1</v>
      </c>
      <c r="I158" s="396">
        <v>1</v>
      </c>
      <c r="J158" s="1261"/>
      <c r="K158" s="396"/>
      <c r="L158" s="396"/>
      <c r="M158" s="509"/>
      <c r="N158" s="509"/>
      <c r="O158" s="887"/>
      <c r="P158" s="1309"/>
      <c r="Q158" s="1309"/>
      <c r="R158" s="1309"/>
      <c r="S158" s="1309"/>
      <c r="T158" s="1309"/>
      <c r="U158" s="1309"/>
      <c r="V158" s="1309"/>
      <c r="W158" s="1309"/>
      <c r="X158" s="979"/>
      <c r="Y158" s="1309"/>
      <c r="Z158" s="1379"/>
      <c r="AA158" s="621"/>
      <c r="AB158" s="486"/>
      <c r="AC158" s="486"/>
      <c r="AD158" s="486"/>
      <c r="AE158" s="486"/>
      <c r="AF158" s="486"/>
      <c r="AG158" s="486"/>
      <c r="AH158" s="486"/>
      <c r="AI158" s="486"/>
      <c r="AJ158" s="486"/>
    </row>
    <row r="159" spans="1:36" s="1" customFormat="1" ht="63" hidden="1" customHeight="1" x14ac:dyDescent="0.2">
      <c r="A159" s="9"/>
      <c r="B159" s="1480"/>
      <c r="C159" s="1008"/>
      <c r="D159" s="784" t="s">
        <v>457</v>
      </c>
      <c r="E159" s="385" t="e">
        <f>+Y159/#REF!</f>
        <v>#REF!</v>
      </c>
      <c r="F159" s="611" t="s">
        <v>349</v>
      </c>
      <c r="G159" s="417" t="s">
        <v>285</v>
      </c>
      <c r="H159" s="417">
        <v>0</v>
      </c>
      <c r="I159" s="396">
        <v>0</v>
      </c>
      <c r="J159" s="1261"/>
      <c r="K159" s="396"/>
      <c r="L159" s="396"/>
      <c r="M159" s="509"/>
      <c r="N159" s="509"/>
      <c r="O159" s="887"/>
      <c r="P159" s="1309"/>
      <c r="Q159" s="1309"/>
      <c r="R159" s="1309"/>
      <c r="S159" s="1309"/>
      <c r="T159" s="1309"/>
      <c r="U159" s="1309"/>
      <c r="V159" s="1309"/>
      <c r="W159" s="1309"/>
      <c r="X159" s="979"/>
      <c r="Y159" s="1309"/>
      <c r="Z159" s="1379"/>
      <c r="AA159" s="621"/>
      <c r="AB159" s="486"/>
      <c r="AC159" s="486"/>
      <c r="AD159" s="486"/>
      <c r="AE159" s="486"/>
      <c r="AF159" s="486"/>
      <c r="AG159" s="486"/>
      <c r="AH159" s="486"/>
      <c r="AI159" s="486"/>
      <c r="AJ159" s="486"/>
    </row>
    <row r="160" spans="1:36" s="1" customFormat="1" ht="42.75" hidden="1" customHeight="1" x14ac:dyDescent="0.2">
      <c r="A160" s="9"/>
      <c r="B160" s="1480"/>
      <c r="C160" s="1008"/>
      <c r="D160" s="613" t="s">
        <v>715</v>
      </c>
      <c r="E160" s="385" t="e">
        <f>+Y160/#REF!</f>
        <v>#REF!</v>
      </c>
      <c r="F160" s="611" t="s">
        <v>458</v>
      </c>
      <c r="G160" s="417" t="s">
        <v>285</v>
      </c>
      <c r="H160" s="417">
        <v>1</v>
      </c>
      <c r="I160" s="396">
        <v>1</v>
      </c>
      <c r="J160" s="1261"/>
      <c r="K160" s="396"/>
      <c r="L160" s="396"/>
      <c r="M160" s="509"/>
      <c r="N160" s="509"/>
      <c r="O160" s="1305">
        <v>69004</v>
      </c>
      <c r="P160" s="1309"/>
      <c r="Q160" s="1311"/>
      <c r="R160" s="1309"/>
      <c r="S160" s="1309"/>
      <c r="T160" s="1309"/>
      <c r="U160" s="1309"/>
      <c r="V160" s="1309"/>
      <c r="W160" s="1309"/>
      <c r="X160" s="979"/>
      <c r="Y160" s="1309"/>
      <c r="Z160" s="1460"/>
      <c r="AA160" s="621"/>
      <c r="AB160" s="486"/>
      <c r="AC160" s="486"/>
      <c r="AD160" s="486"/>
      <c r="AE160" s="486"/>
      <c r="AF160" s="486"/>
      <c r="AG160" s="486"/>
      <c r="AH160" s="486"/>
      <c r="AI160" s="486"/>
      <c r="AJ160" s="486"/>
    </row>
    <row r="161" spans="1:36" s="1" customFormat="1" ht="42.75" hidden="1" customHeight="1" x14ac:dyDescent="0.2">
      <c r="A161" s="9"/>
      <c r="B161" s="1480"/>
      <c r="C161" s="1008"/>
      <c r="D161" s="613" t="s">
        <v>350</v>
      </c>
      <c r="E161" s="385" t="e">
        <f>+Y161/#REF!</f>
        <v>#REF!</v>
      </c>
      <c r="F161" s="611" t="s">
        <v>459</v>
      </c>
      <c r="G161" s="417" t="s">
        <v>285</v>
      </c>
      <c r="H161" s="417">
        <v>1</v>
      </c>
      <c r="I161" s="396">
        <v>1</v>
      </c>
      <c r="J161" s="1261"/>
      <c r="K161" s="396"/>
      <c r="L161" s="396"/>
      <c r="M161" s="509"/>
      <c r="N161" s="509"/>
      <c r="O161" s="1306"/>
      <c r="P161" s="1309"/>
      <c r="Q161" s="1311"/>
      <c r="R161" s="1309"/>
      <c r="S161" s="1309"/>
      <c r="T161" s="1309"/>
      <c r="U161" s="1309"/>
      <c r="V161" s="1309"/>
      <c r="W161" s="1309"/>
      <c r="X161" s="979"/>
      <c r="Y161" s="1309"/>
      <c r="Z161" s="1460"/>
      <c r="AA161" s="621"/>
      <c r="AB161" s="486"/>
      <c r="AC161" s="486"/>
      <c r="AD161" s="486"/>
      <c r="AE161" s="486"/>
      <c r="AF161" s="486"/>
      <c r="AG161" s="486"/>
      <c r="AH161" s="486"/>
      <c r="AI161" s="486"/>
      <c r="AJ161" s="486"/>
    </row>
    <row r="162" spans="1:36" s="1" customFormat="1" ht="42.75" hidden="1" customHeight="1" x14ac:dyDescent="0.2">
      <c r="A162" s="9"/>
      <c r="B162" s="1480"/>
      <c r="C162" s="1008"/>
      <c r="D162" s="784" t="s">
        <v>217</v>
      </c>
      <c r="E162" s="385" t="e">
        <f>+Y162/#REF!</f>
        <v>#REF!</v>
      </c>
      <c r="F162" s="611" t="s">
        <v>351</v>
      </c>
      <c r="G162" s="417" t="s">
        <v>285</v>
      </c>
      <c r="H162" s="417">
        <v>0.75</v>
      </c>
      <c r="I162" s="399">
        <v>0.25</v>
      </c>
      <c r="J162" s="1261"/>
      <c r="K162" s="399"/>
      <c r="L162" s="399"/>
      <c r="M162" s="400"/>
      <c r="N162" s="400"/>
      <c r="O162" s="887"/>
      <c r="P162" s="1308"/>
      <c r="Q162" s="1308"/>
      <c r="R162" s="1308"/>
      <c r="S162" s="1308"/>
      <c r="T162" s="1308"/>
      <c r="U162" s="1308"/>
      <c r="V162" s="1308"/>
      <c r="W162" s="1308"/>
      <c r="X162" s="980"/>
      <c r="Y162" s="1308"/>
      <c r="Z162" s="1379"/>
      <c r="AA162" s="621"/>
      <c r="AB162" s="486"/>
      <c r="AC162" s="486"/>
      <c r="AD162" s="486"/>
      <c r="AE162" s="486"/>
      <c r="AF162" s="486"/>
      <c r="AG162" s="486"/>
      <c r="AH162" s="486"/>
      <c r="AI162" s="486"/>
      <c r="AJ162" s="486"/>
    </row>
    <row r="163" spans="1:36" s="1" customFormat="1" ht="28.5" hidden="1" customHeight="1" x14ac:dyDescent="0.2">
      <c r="A163" s="9"/>
      <c r="B163" s="1480"/>
      <c r="C163" s="1008"/>
      <c r="D163" s="613" t="s">
        <v>716</v>
      </c>
      <c r="E163" s="385" t="e">
        <f>+Y163/#REF!</f>
        <v>#REF!</v>
      </c>
      <c r="F163" s="611" t="s">
        <v>460</v>
      </c>
      <c r="G163" s="430">
        <v>1</v>
      </c>
      <c r="H163" s="430">
        <v>1</v>
      </c>
      <c r="I163" s="388">
        <v>1</v>
      </c>
      <c r="J163" s="745" t="s">
        <v>639</v>
      </c>
      <c r="K163" s="388"/>
      <c r="L163" s="388"/>
      <c r="M163" s="389"/>
      <c r="N163" s="389"/>
      <c r="O163" s="887">
        <f>1200</f>
        <v>1200</v>
      </c>
      <c r="P163" s="608"/>
      <c r="Q163" s="887">
        <v>600000</v>
      </c>
      <c r="R163" s="608"/>
      <c r="S163" s="608"/>
      <c r="T163" s="608"/>
      <c r="U163" s="1310">
        <v>0</v>
      </c>
      <c r="V163" s="1310">
        <f>+(U163/U112)*V112</f>
        <v>0</v>
      </c>
      <c r="W163" s="1310">
        <f>(V163/V112)*W112</f>
        <v>0</v>
      </c>
      <c r="X163" s="536"/>
      <c r="Y163" s="748">
        <f>SUM(O163:T163)</f>
        <v>601200</v>
      </c>
      <c r="Z163" s="1460"/>
      <c r="AA163" s="621"/>
      <c r="AB163" s="486"/>
      <c r="AC163" s="486"/>
      <c r="AD163" s="486"/>
      <c r="AE163" s="486"/>
      <c r="AF163" s="486"/>
      <c r="AG163" s="486"/>
      <c r="AH163" s="486"/>
      <c r="AI163" s="486"/>
      <c r="AJ163" s="486"/>
    </row>
    <row r="164" spans="1:36" s="1" customFormat="1" ht="42.75" hidden="1" customHeight="1" x14ac:dyDescent="0.2">
      <c r="A164" s="9"/>
      <c r="B164" s="1480"/>
      <c r="C164" s="1008"/>
      <c r="D164" s="613" t="s">
        <v>717</v>
      </c>
      <c r="E164" s="385" t="e">
        <f>+Y164/#REF!</f>
        <v>#REF!</v>
      </c>
      <c r="F164" s="611" t="s">
        <v>461</v>
      </c>
      <c r="G164" s="430">
        <v>1</v>
      </c>
      <c r="H164" s="430">
        <v>1</v>
      </c>
      <c r="I164" s="388">
        <v>1</v>
      </c>
      <c r="J164" s="745" t="s">
        <v>640</v>
      </c>
      <c r="K164" s="388"/>
      <c r="L164" s="388"/>
      <c r="M164" s="389"/>
      <c r="N164" s="389"/>
      <c r="O164" s="887">
        <v>1575</v>
      </c>
      <c r="P164" s="608"/>
      <c r="Q164" s="608"/>
      <c r="R164" s="608"/>
      <c r="S164" s="608"/>
      <c r="T164" s="608"/>
      <c r="U164" s="1310"/>
      <c r="V164" s="1310"/>
      <c r="W164" s="1310"/>
      <c r="X164" s="536"/>
      <c r="Y164" s="748">
        <f>SUM(O164:T164)</f>
        <v>1575</v>
      </c>
      <c r="Z164" s="1460"/>
      <c r="AA164" s="621"/>
      <c r="AB164" s="486"/>
      <c r="AC164" s="486"/>
      <c r="AD164" s="486"/>
      <c r="AE164" s="486"/>
      <c r="AF164" s="486"/>
      <c r="AG164" s="486"/>
      <c r="AH164" s="486"/>
      <c r="AI164" s="486"/>
      <c r="AJ164" s="486"/>
    </row>
    <row r="165" spans="1:36" s="1" customFormat="1" ht="60.75" hidden="1" customHeight="1" x14ac:dyDescent="0.2">
      <c r="A165" s="9"/>
      <c r="B165" s="1480"/>
      <c r="C165" s="1008"/>
      <c r="D165" s="403" t="s">
        <v>352</v>
      </c>
      <c r="E165" s="385" t="e">
        <f>+Y165/#REF!</f>
        <v>#REF!</v>
      </c>
      <c r="F165" s="611" t="s">
        <v>299</v>
      </c>
      <c r="G165" s="398" t="s">
        <v>300</v>
      </c>
      <c r="H165" s="407">
        <v>0.98</v>
      </c>
      <c r="I165" s="407">
        <v>0.98</v>
      </c>
      <c r="J165" s="745"/>
      <c r="K165" s="407"/>
      <c r="L165" s="407"/>
      <c r="M165" s="408"/>
      <c r="N165" s="408"/>
      <c r="O165" s="608"/>
      <c r="P165" s="608"/>
      <c r="Q165" s="608"/>
      <c r="R165" s="608"/>
      <c r="S165" s="608"/>
      <c r="T165" s="608"/>
      <c r="U165" s="1310"/>
      <c r="V165" s="1310"/>
      <c r="W165" s="1310"/>
      <c r="X165" s="536"/>
      <c r="Y165" s="748">
        <f>SUM(O165:T165)</f>
        <v>0</v>
      </c>
      <c r="Z165" s="1460"/>
      <c r="AA165" s="621"/>
      <c r="AB165" s="486"/>
      <c r="AC165" s="486"/>
      <c r="AD165" s="486"/>
      <c r="AE165" s="486"/>
      <c r="AF165" s="486"/>
      <c r="AG165" s="486"/>
      <c r="AH165" s="486"/>
      <c r="AI165" s="486"/>
      <c r="AJ165" s="486"/>
    </row>
    <row r="166" spans="1:36" s="1" customFormat="1" ht="57" hidden="1" customHeight="1" x14ac:dyDescent="0.2">
      <c r="A166" s="9"/>
      <c r="B166" s="1532"/>
      <c r="C166" s="1008"/>
      <c r="D166" s="431" t="s">
        <v>718</v>
      </c>
      <c r="E166" s="432" t="e">
        <f>+Y166/#REF!</f>
        <v>#REF!</v>
      </c>
      <c r="F166" s="433" t="s">
        <v>353</v>
      </c>
      <c r="G166" s="746">
        <v>0</v>
      </c>
      <c r="H166" s="746">
        <v>1</v>
      </c>
      <c r="I166" s="434">
        <v>1</v>
      </c>
      <c r="J166" s="747" t="s">
        <v>641</v>
      </c>
      <c r="K166" s="434"/>
      <c r="L166" s="434"/>
      <c r="M166" s="435"/>
      <c r="N166" s="435"/>
      <c r="O166" s="888">
        <v>3150</v>
      </c>
      <c r="P166" s="536"/>
      <c r="Q166" s="536"/>
      <c r="R166" s="536"/>
      <c r="S166" s="536"/>
      <c r="T166" s="536"/>
      <c r="U166" s="536">
        <v>80000000</v>
      </c>
      <c r="V166" s="536">
        <v>0</v>
      </c>
      <c r="W166" s="536">
        <v>0</v>
      </c>
      <c r="X166" s="536"/>
      <c r="Y166" s="748">
        <f>SUM(O166:T166)</f>
        <v>3150</v>
      </c>
      <c r="Z166" s="1448"/>
      <c r="AA166" s="621"/>
      <c r="AB166" s="486"/>
      <c r="AC166" s="486"/>
      <c r="AD166" s="486"/>
      <c r="AE166" s="486"/>
      <c r="AF166" s="486"/>
      <c r="AG166" s="486"/>
      <c r="AH166" s="486"/>
      <c r="AI166" s="486"/>
      <c r="AJ166" s="486"/>
    </row>
    <row r="167" spans="1:36" s="1" customFormat="1" ht="45" hidden="1" x14ac:dyDescent="0.2">
      <c r="A167" s="6" t="s">
        <v>81</v>
      </c>
      <c r="B167" s="436" t="s">
        <v>31</v>
      </c>
      <c r="C167" s="436"/>
      <c r="D167" s="437" t="s">
        <v>83</v>
      </c>
      <c r="E167" s="438" t="e">
        <f>+Y167/#REF!</f>
        <v>#REF!</v>
      </c>
      <c r="F167" s="439"/>
      <c r="G167" s="440"/>
      <c r="H167" s="440"/>
      <c r="I167" s="441"/>
      <c r="J167" s="442"/>
      <c r="K167" s="441"/>
      <c r="L167" s="441"/>
      <c r="M167" s="442"/>
      <c r="N167" s="442"/>
      <c r="O167" s="537"/>
      <c r="P167" s="537"/>
      <c r="Q167" s="537"/>
      <c r="R167" s="537"/>
      <c r="S167" s="537"/>
      <c r="T167" s="537"/>
      <c r="U167" s="537">
        <v>680991990</v>
      </c>
      <c r="V167" s="537">
        <v>556372331</v>
      </c>
      <c r="W167" s="537">
        <v>633186000</v>
      </c>
      <c r="X167" s="537"/>
      <c r="Y167" s="537" t="e">
        <f>+Y168+Y184+Y188+Y196+Y204+Y226</f>
        <v>#REF!</v>
      </c>
      <c r="Z167" s="652"/>
      <c r="AA167" s="502"/>
      <c r="AB167" s="503"/>
      <c r="AC167" s="503"/>
      <c r="AD167" s="503"/>
      <c r="AE167" s="486"/>
      <c r="AF167" s="486"/>
      <c r="AG167" s="486"/>
      <c r="AH167" s="486"/>
      <c r="AI167" s="486"/>
      <c r="AJ167" s="486"/>
    </row>
    <row r="168" spans="1:36" s="1" customFormat="1" ht="45" hidden="1" x14ac:dyDescent="0.2">
      <c r="A168" s="7" t="s">
        <v>82</v>
      </c>
      <c r="B168" s="443" t="s">
        <v>33</v>
      </c>
      <c r="C168" s="443"/>
      <c r="D168" s="444" t="s">
        <v>84</v>
      </c>
      <c r="E168" s="445" t="e">
        <f>+Y168/#REF!</f>
        <v>#REF!</v>
      </c>
      <c r="F168" s="446"/>
      <c r="G168" s="447"/>
      <c r="H168" s="447"/>
      <c r="I168" s="448"/>
      <c r="J168" s="449"/>
      <c r="K168" s="448"/>
      <c r="L168" s="448"/>
      <c r="M168" s="449"/>
      <c r="N168" s="449"/>
      <c r="O168" s="538"/>
      <c r="P168" s="538"/>
      <c r="Q168" s="538"/>
      <c r="R168" s="538"/>
      <c r="S168" s="538"/>
      <c r="T168" s="538"/>
      <c r="U168" s="538">
        <v>75000000</v>
      </c>
      <c r="V168" s="538">
        <v>38030000</v>
      </c>
      <c r="W168" s="538">
        <v>48061000</v>
      </c>
      <c r="X168" s="538"/>
      <c r="Y168" s="538" t="e">
        <f>+Y171+Y180</f>
        <v>#REF!</v>
      </c>
      <c r="Z168" s="653"/>
      <c r="AA168" s="502"/>
      <c r="AB168" s="503"/>
      <c r="AC168" s="503"/>
      <c r="AD168" s="503"/>
      <c r="AE168" s="486"/>
      <c r="AF168" s="486"/>
      <c r="AG168" s="486"/>
      <c r="AH168" s="486"/>
      <c r="AI168" s="486"/>
      <c r="AJ168" s="486"/>
    </row>
    <row r="169" spans="1:36" s="1" customFormat="1" ht="33" hidden="1" customHeight="1" x14ac:dyDescent="0.2">
      <c r="A169" s="9"/>
      <c r="B169" s="100" t="s">
        <v>88</v>
      </c>
      <c r="C169" s="100"/>
      <c r="D169" s="450" t="s">
        <v>355</v>
      </c>
      <c r="E169" s="102" t="e">
        <f>+Y169/#REF!</f>
        <v>#REF!</v>
      </c>
      <c r="F169" s="103" t="s">
        <v>462</v>
      </c>
      <c r="G169" s="451">
        <v>0</v>
      </c>
      <c r="H169" s="451"/>
      <c r="I169" s="452">
        <v>1</v>
      </c>
      <c r="J169" s="453"/>
      <c r="K169" s="452"/>
      <c r="L169" s="452"/>
      <c r="M169" s="453"/>
      <c r="N169" s="453"/>
      <c r="O169" s="525"/>
      <c r="P169" s="525"/>
      <c r="Q169" s="525"/>
      <c r="R169" s="525"/>
      <c r="S169" s="525"/>
      <c r="T169" s="525"/>
      <c r="U169" s="525">
        <f>+U177+U178+U179</f>
        <v>0</v>
      </c>
      <c r="V169" s="525">
        <f>+V177+V178+V179</f>
        <v>6030000</v>
      </c>
      <c r="W169" s="525">
        <f>+W177+W178+W179</f>
        <v>5061000</v>
      </c>
      <c r="X169" s="525"/>
      <c r="Y169" s="525" t="e">
        <f>+U169+V169+W169+#REF!</f>
        <v>#REF!</v>
      </c>
      <c r="Z169" s="1458" t="s">
        <v>378</v>
      </c>
      <c r="AA169" s="502"/>
      <c r="AB169" s="503"/>
      <c r="AC169" s="503"/>
      <c r="AD169" s="503"/>
      <c r="AE169" s="486"/>
      <c r="AF169" s="486"/>
      <c r="AG169" s="486"/>
      <c r="AH169" s="486"/>
      <c r="AI169" s="486"/>
      <c r="AJ169" s="486"/>
    </row>
    <row r="170" spans="1:36" s="1" customFormat="1" ht="57" hidden="1" x14ac:dyDescent="0.2">
      <c r="A170" s="9"/>
      <c r="B170" s="100" t="s">
        <v>92</v>
      </c>
      <c r="C170" s="100"/>
      <c r="D170" s="450" t="s">
        <v>85</v>
      </c>
      <c r="E170" s="102" t="e">
        <f>+Y170/#REF!</f>
        <v>#REF!</v>
      </c>
      <c r="F170" s="103" t="s">
        <v>463</v>
      </c>
      <c r="G170" s="451">
        <f>+G169</f>
        <v>0</v>
      </c>
      <c r="H170" s="451"/>
      <c r="I170" s="452">
        <v>0.08</v>
      </c>
      <c r="J170" s="453"/>
      <c r="K170" s="452"/>
      <c r="L170" s="452"/>
      <c r="M170" s="453"/>
      <c r="N170" s="453"/>
      <c r="O170" s="525"/>
      <c r="P170" s="525"/>
      <c r="Q170" s="525"/>
      <c r="R170" s="525"/>
      <c r="S170" s="525"/>
      <c r="T170" s="525"/>
      <c r="U170" s="525" t="e">
        <f>+U173+U174+#REF!+U175+U176</f>
        <v>#REF!</v>
      </c>
      <c r="V170" s="525" t="e">
        <f>+V173+V174+#REF!+V175+V176</f>
        <v>#REF!</v>
      </c>
      <c r="W170" s="525" t="e">
        <f>+W173+W174+#REF!+W175+W176</f>
        <v>#REF!</v>
      </c>
      <c r="X170" s="525"/>
      <c r="Y170" s="525" t="e">
        <f>+U170+V170+W170+#REF!</f>
        <v>#REF!</v>
      </c>
      <c r="Z170" s="1458"/>
      <c r="AA170" s="502"/>
      <c r="AB170" s="503"/>
      <c r="AC170" s="503"/>
      <c r="AD170" s="503"/>
      <c r="AE170" s="486"/>
      <c r="AF170" s="486"/>
      <c r="AG170" s="486"/>
      <c r="AH170" s="486"/>
      <c r="AI170" s="486"/>
      <c r="AJ170" s="486"/>
    </row>
    <row r="171" spans="1:36" s="1" customFormat="1" ht="15" hidden="1" customHeight="1" x14ac:dyDescent="0.2">
      <c r="A171" s="8" t="s">
        <v>94</v>
      </c>
      <c r="B171" s="1516" t="s">
        <v>37</v>
      </c>
      <c r="C171" s="1011"/>
      <c r="D171" s="454" t="s">
        <v>89</v>
      </c>
      <c r="E171" s="455" t="e">
        <f>+Y171/#REF!</f>
        <v>#REF!</v>
      </c>
      <c r="F171" s="456"/>
      <c r="G171" s="457"/>
      <c r="H171" s="457"/>
      <c r="I171" s="458"/>
      <c r="J171" s="636"/>
      <c r="K171" s="637"/>
      <c r="L171" s="637"/>
      <c r="M171" s="636"/>
      <c r="N171" s="636"/>
      <c r="O171" s="631">
        <f>SUBTOTAL(9,O172:O179)</f>
        <v>0</v>
      </c>
      <c r="P171" s="631">
        <f>SUBTOTAL(9,P172:P179)</f>
        <v>0</v>
      </c>
      <c r="Q171" s="631">
        <f>SUBTOTAL(9,Q172:Q179)</f>
        <v>0</v>
      </c>
      <c r="R171" s="631">
        <f>SUBTOTAL(9,R172:R179)</f>
        <v>0</v>
      </c>
      <c r="S171" s="539"/>
      <c r="T171" s="539">
        <f>SUBTOTAL(9,T172:T179)</f>
        <v>0</v>
      </c>
      <c r="U171" s="539">
        <v>75000000</v>
      </c>
      <c r="V171" s="539">
        <v>38030000</v>
      </c>
      <c r="W171" s="539">
        <v>48061000</v>
      </c>
      <c r="X171" s="539"/>
      <c r="Y171" s="539">
        <f>SUM(Y173)</f>
        <v>79983</v>
      </c>
      <c r="Z171" s="654"/>
      <c r="AA171" s="502"/>
      <c r="AB171" s="503"/>
      <c r="AC171" s="503"/>
      <c r="AD171" s="503"/>
      <c r="AE171" s="486"/>
      <c r="AF171" s="486"/>
      <c r="AG171" s="486"/>
      <c r="AH171" s="486"/>
      <c r="AI171" s="486"/>
      <c r="AJ171" s="486"/>
    </row>
    <row r="172" spans="1:36" s="1" customFormat="1" ht="114" hidden="1" customHeight="1" x14ac:dyDescent="0.2">
      <c r="A172" s="9"/>
      <c r="B172" s="1517"/>
      <c r="C172" s="1012"/>
      <c r="D172" s="815" t="s">
        <v>725</v>
      </c>
      <c r="E172" s="102"/>
      <c r="F172" s="103" t="s">
        <v>466</v>
      </c>
      <c r="G172" s="460">
        <v>0</v>
      </c>
      <c r="H172" s="904">
        <v>3</v>
      </c>
      <c r="I172" s="838">
        <v>0.5</v>
      </c>
      <c r="J172" s="758" t="s">
        <v>644</v>
      </c>
      <c r="K172" s="754"/>
      <c r="L172" s="754"/>
      <c r="M172" s="755"/>
      <c r="N172" s="756"/>
      <c r="O172" s="759"/>
      <c r="P172" s="760"/>
      <c r="Q172" s="760"/>
      <c r="R172" s="760" t="s">
        <v>887</v>
      </c>
      <c r="S172" s="760"/>
      <c r="T172" s="760"/>
      <c r="U172" s="761"/>
      <c r="V172" s="762"/>
      <c r="W172" s="762"/>
      <c r="X172" s="762"/>
      <c r="Y172" s="762">
        <f>SUM(O172:T172)</f>
        <v>0</v>
      </c>
      <c r="Z172" s="757"/>
      <c r="AA172" s="621"/>
      <c r="AB172" s="486"/>
      <c r="AC172" s="486"/>
      <c r="AD172" s="486"/>
      <c r="AE172" s="486"/>
      <c r="AF172" s="486"/>
      <c r="AG172" s="486"/>
      <c r="AH172" s="486"/>
      <c r="AI172" s="486"/>
      <c r="AJ172" s="486"/>
    </row>
    <row r="173" spans="1:36" s="1" customFormat="1" ht="33" hidden="1" customHeight="1" x14ac:dyDescent="0.2">
      <c r="A173" s="9"/>
      <c r="B173" s="1517"/>
      <c r="C173" s="1012"/>
      <c r="D173" s="815" t="s">
        <v>90</v>
      </c>
      <c r="E173" s="102" t="e">
        <f>+Y173/#REF!</f>
        <v>#REF!</v>
      </c>
      <c r="F173" s="103" t="s">
        <v>464</v>
      </c>
      <c r="G173" s="105">
        <v>3</v>
      </c>
      <c r="H173" s="635">
        <v>1</v>
      </c>
      <c r="I173" s="635">
        <v>3</v>
      </c>
      <c r="J173" s="1258" t="s">
        <v>601</v>
      </c>
      <c r="K173" s="704"/>
      <c r="L173" s="704"/>
      <c r="M173" s="705"/>
      <c r="N173" s="706"/>
      <c r="O173" s="1375"/>
      <c r="P173" s="1221"/>
      <c r="Q173" s="1499">
        <v>79983</v>
      </c>
      <c r="R173" s="1223"/>
      <c r="S173" s="1467"/>
      <c r="T173" s="1221"/>
      <c r="U173" s="1501"/>
      <c r="V173" s="1218">
        <v>2000000</v>
      </c>
      <c r="W173" s="1218">
        <v>2000000</v>
      </c>
      <c r="X173" s="973"/>
      <c r="Y173" s="1218">
        <f>SUM(O173:T179)</f>
        <v>79983</v>
      </c>
      <c r="Z173" s="1280" t="s">
        <v>881</v>
      </c>
      <c r="AA173" s="621"/>
      <c r="AB173" s="486"/>
      <c r="AC173" s="486"/>
      <c r="AD173" s="486"/>
      <c r="AE173" s="486"/>
      <c r="AF173" s="486"/>
      <c r="AG173" s="486"/>
      <c r="AH173" s="486"/>
      <c r="AI173" s="486"/>
      <c r="AJ173" s="486"/>
    </row>
    <row r="174" spans="1:36" s="1" customFormat="1" ht="28.5" hidden="1" customHeight="1" x14ac:dyDescent="0.2">
      <c r="A174" s="707"/>
      <c r="B174" s="1517"/>
      <c r="C174" s="1012"/>
      <c r="D174" s="832" t="s">
        <v>719</v>
      </c>
      <c r="E174" s="708" t="e">
        <f>+Y174/#REF!</f>
        <v>#REF!</v>
      </c>
      <c r="F174" s="709" t="s">
        <v>465</v>
      </c>
      <c r="G174" s="710">
        <v>0</v>
      </c>
      <c r="H174" s="905">
        <v>1</v>
      </c>
      <c r="I174" s="711">
        <v>1</v>
      </c>
      <c r="J174" s="1259"/>
      <c r="K174" s="712"/>
      <c r="L174" s="712"/>
      <c r="M174" s="602"/>
      <c r="N174" s="713"/>
      <c r="O174" s="1373"/>
      <c r="P174" s="1373"/>
      <c r="Q174" s="1500"/>
      <c r="R174" s="1374"/>
      <c r="S174" s="1468"/>
      <c r="T174" s="1373"/>
      <c r="U174" s="1542"/>
      <c r="V174" s="1219">
        <v>20000000</v>
      </c>
      <c r="W174" s="1219">
        <v>28000000</v>
      </c>
      <c r="X174" s="974"/>
      <c r="Y174" s="1219"/>
      <c r="Z174" s="1281"/>
      <c r="AA174" s="714"/>
      <c r="AB174" s="630"/>
      <c r="AC174" s="630"/>
      <c r="AD174" s="630"/>
      <c r="AE174" s="630"/>
      <c r="AF174" s="630"/>
      <c r="AG174" s="630"/>
      <c r="AH174" s="630"/>
      <c r="AI174" s="630"/>
      <c r="AJ174" s="630"/>
    </row>
    <row r="175" spans="1:36" s="1" customFormat="1" ht="33" hidden="1" customHeight="1" x14ac:dyDescent="0.2">
      <c r="A175" s="715"/>
      <c r="B175" s="1517"/>
      <c r="C175" s="1012"/>
      <c r="D175" s="833" t="s">
        <v>720</v>
      </c>
      <c r="E175" s="716" t="e">
        <f>+Y175/#REF!</f>
        <v>#REF!</v>
      </c>
      <c r="F175" s="717" t="s">
        <v>467</v>
      </c>
      <c r="G175" s="718">
        <v>1</v>
      </c>
      <c r="H175" s="906">
        <v>0</v>
      </c>
      <c r="I175" s="719">
        <v>1</v>
      </c>
      <c r="J175" s="1259"/>
      <c r="K175" s="720"/>
      <c r="L175" s="720"/>
      <c r="M175" s="603"/>
      <c r="N175" s="721"/>
      <c r="O175" s="1373"/>
      <c r="P175" s="1373"/>
      <c r="Q175" s="1500"/>
      <c r="R175" s="1374"/>
      <c r="S175" s="1468"/>
      <c r="T175" s="1373"/>
      <c r="U175" s="1542"/>
      <c r="V175" s="1219">
        <v>2000000</v>
      </c>
      <c r="W175" s="1219">
        <v>5000000</v>
      </c>
      <c r="X175" s="974"/>
      <c r="Y175" s="1219"/>
      <c r="Z175" s="1281"/>
      <c r="AA175" s="722"/>
      <c r="AB175" s="494"/>
      <c r="AC175" s="494"/>
      <c r="AD175" s="494"/>
      <c r="AE175" s="494"/>
      <c r="AF175" s="494"/>
      <c r="AG175" s="494"/>
      <c r="AH175" s="494"/>
      <c r="AI175" s="494"/>
      <c r="AJ175" s="494"/>
    </row>
    <row r="176" spans="1:36" s="1" customFormat="1" ht="33" hidden="1" customHeight="1" x14ac:dyDescent="0.2">
      <c r="A176" s="9"/>
      <c r="B176" s="1517"/>
      <c r="C176" s="1012"/>
      <c r="D176" s="815" t="s">
        <v>721</v>
      </c>
      <c r="E176" s="102" t="e">
        <f>+Y176/#REF!</f>
        <v>#REF!</v>
      </c>
      <c r="F176" s="103" t="s">
        <v>468</v>
      </c>
      <c r="G176" s="105">
        <v>0</v>
      </c>
      <c r="H176" s="635">
        <v>1</v>
      </c>
      <c r="I176" s="635">
        <v>1</v>
      </c>
      <c r="J176" s="1259"/>
      <c r="K176" s="105"/>
      <c r="L176" s="105"/>
      <c r="M176" s="523"/>
      <c r="N176" s="723"/>
      <c r="O176" s="1373"/>
      <c r="P176" s="1373"/>
      <c r="Q176" s="1500"/>
      <c r="R176" s="1374"/>
      <c r="S176" s="1468"/>
      <c r="T176" s="1373"/>
      <c r="U176" s="1542"/>
      <c r="V176" s="1219">
        <v>3000000</v>
      </c>
      <c r="W176" s="1219">
        <v>3000000</v>
      </c>
      <c r="X176" s="974"/>
      <c r="Y176" s="1219"/>
      <c r="Z176" s="1281"/>
      <c r="AA176" s="621"/>
      <c r="AB176" s="486"/>
      <c r="AC176" s="486"/>
      <c r="AD176" s="486"/>
      <c r="AE176" s="486"/>
      <c r="AF176" s="486"/>
      <c r="AG176" s="486"/>
      <c r="AH176" s="486"/>
      <c r="AI176" s="486"/>
      <c r="AJ176" s="486"/>
    </row>
    <row r="177" spans="1:36" s="1" customFormat="1" ht="33" hidden="1" customHeight="1" x14ac:dyDescent="0.2">
      <c r="A177" s="9"/>
      <c r="B177" s="1517"/>
      <c r="C177" s="1012"/>
      <c r="D177" s="815" t="s">
        <v>722</v>
      </c>
      <c r="E177" s="102" t="e">
        <f>+Y177/#REF!</f>
        <v>#REF!</v>
      </c>
      <c r="F177" s="103" t="s">
        <v>469</v>
      </c>
      <c r="G177" s="462">
        <v>1</v>
      </c>
      <c r="H177" s="907">
        <v>1</v>
      </c>
      <c r="I177" s="724">
        <v>1</v>
      </c>
      <c r="J177" s="1259"/>
      <c r="K177" s="463"/>
      <c r="L177" s="463"/>
      <c r="M177" s="464"/>
      <c r="N177" s="725"/>
      <c r="O177" s="1373"/>
      <c r="P177" s="1373"/>
      <c r="Q177" s="1500"/>
      <c r="R177" s="1374"/>
      <c r="S177" s="1468"/>
      <c r="T177" s="1373"/>
      <c r="U177" s="1542"/>
      <c r="V177" s="1219">
        <v>0</v>
      </c>
      <c r="W177" s="1219">
        <v>0</v>
      </c>
      <c r="X177" s="974"/>
      <c r="Y177" s="1219"/>
      <c r="Z177" s="1281"/>
      <c r="AA177" s="621"/>
      <c r="AB177" s="486"/>
      <c r="AC177" s="486"/>
      <c r="AD177" s="486"/>
      <c r="AE177" s="486"/>
      <c r="AF177" s="486"/>
      <c r="AG177" s="486"/>
      <c r="AH177" s="486"/>
      <c r="AI177" s="486"/>
      <c r="AJ177" s="486"/>
    </row>
    <row r="178" spans="1:36" s="1" customFormat="1" ht="33" hidden="1" customHeight="1" x14ac:dyDescent="0.2">
      <c r="A178" s="9"/>
      <c r="B178" s="1517"/>
      <c r="C178" s="1012"/>
      <c r="D178" s="815" t="s">
        <v>723</v>
      </c>
      <c r="E178" s="102" t="e">
        <f>+Y178/#REF!</f>
        <v>#REF!</v>
      </c>
      <c r="F178" s="103" t="s">
        <v>470</v>
      </c>
      <c r="G178" s="462">
        <v>1</v>
      </c>
      <c r="H178" s="907">
        <v>1</v>
      </c>
      <c r="I178" s="635">
        <v>1</v>
      </c>
      <c r="J178" s="1259"/>
      <c r="K178" s="105"/>
      <c r="L178" s="105"/>
      <c r="M178" s="523"/>
      <c r="N178" s="723"/>
      <c r="O178" s="1373"/>
      <c r="P178" s="1373"/>
      <c r="Q178" s="1500"/>
      <c r="R178" s="1374"/>
      <c r="S178" s="1468"/>
      <c r="T178" s="1373"/>
      <c r="U178" s="1542"/>
      <c r="V178" s="1219">
        <v>6030000</v>
      </c>
      <c r="W178" s="1219">
        <v>5061000</v>
      </c>
      <c r="X178" s="974"/>
      <c r="Y178" s="1219"/>
      <c r="Z178" s="1281"/>
      <c r="AA178" s="621"/>
      <c r="AB178" s="486"/>
      <c r="AC178" s="486"/>
      <c r="AD178" s="486"/>
      <c r="AE178" s="486"/>
      <c r="AF178" s="486"/>
      <c r="AG178" s="486"/>
      <c r="AH178" s="486"/>
      <c r="AI178" s="486"/>
      <c r="AJ178" s="486"/>
    </row>
    <row r="179" spans="1:36" s="1" customFormat="1" ht="33" hidden="1" customHeight="1" x14ac:dyDescent="0.2">
      <c r="A179" s="9"/>
      <c r="B179" s="1538"/>
      <c r="C179" s="1028"/>
      <c r="D179" s="815" t="s">
        <v>724</v>
      </c>
      <c r="E179" s="102" t="e">
        <f>+Y179/#REF!</f>
        <v>#REF!</v>
      </c>
      <c r="F179" s="103" t="s">
        <v>471</v>
      </c>
      <c r="G179" s="105">
        <v>1</v>
      </c>
      <c r="H179" s="635">
        <v>0</v>
      </c>
      <c r="I179" s="635">
        <v>1</v>
      </c>
      <c r="J179" s="1259"/>
      <c r="K179" s="105"/>
      <c r="L179" s="105"/>
      <c r="M179" s="523"/>
      <c r="N179" s="723"/>
      <c r="O179" s="1373"/>
      <c r="P179" s="1373"/>
      <c r="Q179" s="1500"/>
      <c r="R179" s="1374"/>
      <c r="S179" s="1468"/>
      <c r="T179" s="1373"/>
      <c r="U179" s="1502"/>
      <c r="V179" s="1220">
        <v>0</v>
      </c>
      <c r="W179" s="1220">
        <v>0</v>
      </c>
      <c r="X179" s="974"/>
      <c r="Y179" s="1219"/>
      <c r="Z179" s="1285"/>
      <c r="AA179" s="621"/>
      <c r="AB179" s="486"/>
      <c r="AC179" s="486"/>
      <c r="AD179" s="486"/>
      <c r="AE179" s="486"/>
      <c r="AF179" s="486"/>
      <c r="AG179" s="486"/>
      <c r="AH179" s="486"/>
      <c r="AI179" s="486"/>
      <c r="AJ179" s="486"/>
    </row>
    <row r="180" spans="1:36" s="1" customFormat="1" ht="15" hidden="1" customHeight="1" x14ac:dyDescent="0.2">
      <c r="A180" s="8" t="s">
        <v>94</v>
      </c>
      <c r="B180" s="1516" t="s">
        <v>37</v>
      </c>
      <c r="C180" s="1011"/>
      <c r="D180" s="454" t="s">
        <v>748</v>
      </c>
      <c r="E180" s="455" t="e">
        <f>+Y180/#REF!</f>
        <v>#REF!</v>
      </c>
      <c r="F180" s="456"/>
      <c r="G180" s="819"/>
      <c r="H180" s="820"/>
      <c r="I180" s="820"/>
      <c r="J180" s="820"/>
      <c r="K180" s="820"/>
      <c r="L180" s="820"/>
      <c r="M180" s="820"/>
      <c r="N180" s="820"/>
      <c r="O180" s="896">
        <f>SUBTOTAL(9,O181)</f>
        <v>0</v>
      </c>
      <c r="P180" s="896">
        <f>SUBTOTAL(9,P181)</f>
        <v>0</v>
      </c>
      <c r="Q180" s="897">
        <f>SUBTOTAL(9,Q181)</f>
        <v>0</v>
      </c>
      <c r="R180" s="897">
        <f>SUBTOTAL(9,R181)</f>
        <v>0</v>
      </c>
      <c r="S180" s="1468"/>
      <c r="T180" s="898">
        <f>SUBTOTAL(9,T181)</f>
        <v>0</v>
      </c>
      <c r="U180" s="539">
        <v>75000000</v>
      </c>
      <c r="V180" s="539">
        <v>38030000</v>
      </c>
      <c r="W180" s="539">
        <v>48061000</v>
      </c>
      <c r="X180" s="1100"/>
      <c r="Y180" s="821" t="e">
        <f>SUM(Y181:Y187)</f>
        <v>#REF!</v>
      </c>
      <c r="Z180" s="821"/>
      <c r="AA180" s="502"/>
      <c r="AB180" s="503"/>
      <c r="AC180" s="503"/>
      <c r="AD180" s="503"/>
      <c r="AE180" s="486"/>
      <c r="AF180" s="486"/>
      <c r="AG180" s="486"/>
      <c r="AH180" s="486"/>
      <c r="AI180" s="486"/>
      <c r="AJ180" s="486"/>
    </row>
    <row r="181" spans="1:36" s="1" customFormat="1" ht="57" hidden="1" customHeight="1" x14ac:dyDescent="0.2">
      <c r="A181" s="9"/>
      <c r="B181" s="1517"/>
      <c r="C181" s="1012"/>
      <c r="D181" s="101" t="s">
        <v>749</v>
      </c>
      <c r="E181" s="728"/>
      <c r="F181" s="103" t="s">
        <v>872</v>
      </c>
      <c r="G181" s="786">
        <v>0</v>
      </c>
      <c r="H181" s="904">
        <v>1</v>
      </c>
      <c r="I181" s="635">
        <v>1</v>
      </c>
      <c r="J181" s="1260" t="s">
        <v>748</v>
      </c>
      <c r="K181" s="787"/>
      <c r="L181" s="787"/>
      <c r="M181" s="788"/>
      <c r="N181" s="789"/>
      <c r="O181" s="1221"/>
      <c r="P181" s="1221"/>
      <c r="Q181" s="1500">
        <v>14366</v>
      </c>
      <c r="R181" s="1223"/>
      <c r="S181" s="1468"/>
      <c r="T181" s="1221"/>
      <c r="U181" s="726"/>
      <c r="V181" s="727"/>
      <c r="W181" s="727"/>
      <c r="X181" s="1101"/>
      <c r="Y181" s="1218" t="e">
        <f>+O181+P181+Q181+R181+#REF!+#REF!+#REF!</f>
        <v>#REF!</v>
      </c>
      <c r="Z181" s="1462" t="s">
        <v>881</v>
      </c>
      <c r="AA181" s="621"/>
      <c r="AB181" s="486"/>
      <c r="AC181" s="486"/>
      <c r="AD181" s="486"/>
      <c r="AE181" s="486"/>
      <c r="AF181" s="486"/>
      <c r="AG181" s="486"/>
      <c r="AH181" s="486"/>
      <c r="AI181" s="486"/>
      <c r="AJ181" s="486"/>
    </row>
    <row r="182" spans="1:36" s="1" customFormat="1" ht="42.75" hidden="1" customHeight="1" x14ac:dyDescent="0.2">
      <c r="A182" s="9"/>
      <c r="B182" s="1517"/>
      <c r="C182" s="1012"/>
      <c r="D182" s="101" t="s">
        <v>750</v>
      </c>
      <c r="E182" s="728"/>
      <c r="F182" s="103" t="s">
        <v>230</v>
      </c>
      <c r="G182" s="786">
        <v>0</v>
      </c>
      <c r="H182" s="904">
        <v>1</v>
      </c>
      <c r="I182" s="635">
        <v>1</v>
      </c>
      <c r="J182" s="1260"/>
      <c r="K182" s="787"/>
      <c r="L182" s="787"/>
      <c r="M182" s="788"/>
      <c r="N182" s="789"/>
      <c r="O182" s="1373"/>
      <c r="P182" s="1373"/>
      <c r="Q182" s="1500"/>
      <c r="R182" s="1374"/>
      <c r="S182" s="1468"/>
      <c r="T182" s="1373"/>
      <c r="U182" s="726"/>
      <c r="V182" s="727"/>
      <c r="W182" s="727"/>
      <c r="X182" s="1102"/>
      <c r="Y182" s="1219"/>
      <c r="Z182" s="1463"/>
      <c r="AA182" s="621"/>
      <c r="AB182" s="486"/>
      <c r="AC182" s="486"/>
      <c r="AD182" s="486"/>
      <c r="AE182" s="486"/>
      <c r="AF182" s="486"/>
      <c r="AG182" s="486"/>
      <c r="AH182" s="486"/>
      <c r="AI182" s="486"/>
      <c r="AJ182" s="486"/>
    </row>
    <row r="183" spans="1:36" s="1" customFormat="1" ht="85.5" hidden="1" customHeight="1" x14ac:dyDescent="0.2">
      <c r="A183" s="9"/>
      <c r="B183" s="1538"/>
      <c r="C183" s="1028"/>
      <c r="D183" s="101" t="s">
        <v>751</v>
      </c>
      <c r="E183" s="728"/>
      <c r="F183" s="103" t="s">
        <v>873</v>
      </c>
      <c r="G183" s="786">
        <v>0</v>
      </c>
      <c r="H183" s="929">
        <v>0.05</v>
      </c>
      <c r="I183" s="839">
        <v>0.1</v>
      </c>
      <c r="J183" s="1260"/>
      <c r="K183" s="787"/>
      <c r="L183" s="787"/>
      <c r="M183" s="788"/>
      <c r="N183" s="789"/>
      <c r="O183" s="1222"/>
      <c r="P183" s="1222"/>
      <c r="Q183" s="1500"/>
      <c r="R183" s="1224"/>
      <c r="S183" s="1468"/>
      <c r="T183" s="1222"/>
      <c r="U183" s="726"/>
      <c r="V183" s="727"/>
      <c r="W183" s="727"/>
      <c r="X183" s="1103"/>
      <c r="Y183" s="1220"/>
      <c r="Z183" s="1464"/>
      <c r="AA183" s="621"/>
      <c r="AB183" s="486"/>
      <c r="AC183" s="486"/>
      <c r="AD183" s="486"/>
      <c r="AE183" s="486"/>
      <c r="AF183" s="486"/>
      <c r="AG183" s="486"/>
      <c r="AH183" s="486"/>
      <c r="AI183" s="486"/>
      <c r="AJ183" s="486"/>
    </row>
    <row r="184" spans="1:36" s="1" customFormat="1" ht="45" hidden="1" x14ac:dyDescent="0.25">
      <c r="A184" s="6" t="s">
        <v>95</v>
      </c>
      <c r="B184" s="443" t="s">
        <v>33</v>
      </c>
      <c r="C184" s="443"/>
      <c r="D184" s="465" t="s">
        <v>91</v>
      </c>
      <c r="E184" s="445" t="e">
        <f>+Y184/#REF!</f>
        <v>#REF!</v>
      </c>
      <c r="F184" s="446"/>
      <c r="G184" s="447"/>
      <c r="H184" s="908"/>
      <c r="I184" s="633"/>
      <c r="J184" s="633"/>
      <c r="K184" s="749"/>
      <c r="L184" s="749"/>
      <c r="M184" s="750"/>
      <c r="N184" s="751"/>
      <c r="O184" s="633"/>
      <c r="P184" s="633"/>
      <c r="Q184" s="633"/>
      <c r="R184" s="633"/>
      <c r="S184" s="1468"/>
      <c r="T184" s="633"/>
      <c r="U184" s="726">
        <v>28391990</v>
      </c>
      <c r="V184" s="727">
        <v>3000000</v>
      </c>
      <c r="W184" s="727">
        <v>15000000</v>
      </c>
      <c r="X184" s="1104"/>
      <c r="Y184" s="633" t="e">
        <f>+Y185</f>
        <v>#REF!</v>
      </c>
      <c r="Z184" s="653"/>
      <c r="AA184" s="502"/>
      <c r="AB184" s="503"/>
      <c r="AC184" s="503"/>
      <c r="AD184" s="503"/>
      <c r="AE184" s="486"/>
      <c r="AF184" s="486"/>
      <c r="AG184" s="486"/>
      <c r="AH184" s="486"/>
      <c r="AI184" s="486"/>
      <c r="AJ184" s="486"/>
    </row>
    <row r="185" spans="1:36" s="1" customFormat="1" ht="15" hidden="1" customHeight="1" x14ac:dyDescent="0.2">
      <c r="A185" s="8" t="s">
        <v>93</v>
      </c>
      <c r="B185" s="1516" t="s">
        <v>37</v>
      </c>
      <c r="C185" s="1011"/>
      <c r="D185" s="454" t="s">
        <v>96</v>
      </c>
      <c r="E185" s="455" t="e">
        <f>+Y185/#REF!</f>
        <v>#REF!</v>
      </c>
      <c r="F185" s="456"/>
      <c r="G185" s="457"/>
      <c r="H185" s="909"/>
      <c r="I185" s="634"/>
      <c r="J185" s="634"/>
      <c r="K185" s="749"/>
      <c r="L185" s="749"/>
      <c r="M185" s="750"/>
      <c r="N185" s="751"/>
      <c r="O185" s="894">
        <f>SUBTOTAL(9,O186)</f>
        <v>0</v>
      </c>
      <c r="P185" s="894">
        <f>SUBTOTAL(9,P186)</f>
        <v>0</v>
      </c>
      <c r="Q185" s="895">
        <f>SUBTOTAL(9,Q186)</f>
        <v>0</v>
      </c>
      <c r="R185" s="894">
        <f>SUBTOTAL(9,R186)</f>
        <v>0</v>
      </c>
      <c r="S185" s="1468"/>
      <c r="T185" s="894">
        <f>SUBTOTAL(9,T186)</f>
        <v>0</v>
      </c>
      <c r="U185" s="726">
        <v>28391990</v>
      </c>
      <c r="V185" s="727">
        <v>3000000</v>
      </c>
      <c r="W185" s="727">
        <v>15000000</v>
      </c>
      <c r="X185" s="1104"/>
      <c r="Y185" s="634" t="e">
        <f>+Y186</f>
        <v>#REF!</v>
      </c>
      <c r="Z185" s="654"/>
      <c r="AA185" s="502"/>
      <c r="AB185" s="503"/>
      <c r="AC185" s="503"/>
      <c r="AD185" s="503"/>
      <c r="AE185" s="486"/>
      <c r="AF185" s="486"/>
      <c r="AG185" s="486"/>
      <c r="AH185" s="486"/>
      <c r="AI185" s="486"/>
      <c r="AJ185" s="486"/>
    </row>
    <row r="186" spans="1:36" s="1" customFormat="1" ht="30" hidden="1" customHeight="1" x14ac:dyDescent="0.2">
      <c r="A186" s="9"/>
      <c r="B186" s="1517"/>
      <c r="C186" s="1012"/>
      <c r="D186" s="815" t="s">
        <v>726</v>
      </c>
      <c r="E186" s="102" t="e">
        <f>+Y186/#REF!</f>
        <v>#REF!</v>
      </c>
      <c r="F186" s="103" t="s">
        <v>225</v>
      </c>
      <c r="G186" s="462">
        <v>0</v>
      </c>
      <c r="H186" s="635">
        <v>1</v>
      </c>
      <c r="I186" s="635">
        <v>1</v>
      </c>
      <c r="J186" s="1259" t="s">
        <v>601</v>
      </c>
      <c r="K186" s="1292"/>
      <c r="L186" s="1292"/>
      <c r="M186" s="1292"/>
      <c r="N186" s="1315"/>
      <c r="O186" s="1221"/>
      <c r="P186" s="1221"/>
      <c r="Q186" s="1500">
        <v>69986</v>
      </c>
      <c r="R186" s="1223"/>
      <c r="S186" s="1468"/>
      <c r="T186" s="1221"/>
      <c r="U186" s="1501">
        <v>18391990</v>
      </c>
      <c r="V186" s="1218">
        <v>2000000</v>
      </c>
      <c r="W186" s="1218">
        <v>10000000</v>
      </c>
      <c r="X186" s="973"/>
      <c r="Y186" s="1218" t="e">
        <f>+T186+#REF!+#REF!+R186+Q186+P186+O186</f>
        <v>#REF!</v>
      </c>
      <c r="Z186" s="1280" t="s">
        <v>881</v>
      </c>
      <c r="AA186" s="621"/>
      <c r="AB186" s="486"/>
      <c r="AC186" s="486"/>
      <c r="AD186" s="486"/>
      <c r="AE186" s="486"/>
      <c r="AF186" s="486"/>
      <c r="AG186" s="486"/>
      <c r="AH186" s="486"/>
      <c r="AI186" s="486"/>
      <c r="AJ186" s="486"/>
    </row>
    <row r="187" spans="1:36" s="1" customFormat="1" ht="28.5" hidden="1" customHeight="1" x14ac:dyDescent="0.2">
      <c r="A187" s="9"/>
      <c r="B187" s="1538"/>
      <c r="C187" s="1028"/>
      <c r="D187" s="815" t="s">
        <v>727</v>
      </c>
      <c r="E187" s="102" t="e">
        <f>+Y187/#REF!</f>
        <v>#REF!</v>
      </c>
      <c r="F187" s="103" t="s">
        <v>226</v>
      </c>
      <c r="G187" s="462">
        <v>0</v>
      </c>
      <c r="H187" s="635">
        <v>1</v>
      </c>
      <c r="I187" s="635">
        <v>1</v>
      </c>
      <c r="J187" s="1273"/>
      <c r="K187" s="1314"/>
      <c r="L187" s="1314"/>
      <c r="M187" s="1314"/>
      <c r="N187" s="1316"/>
      <c r="O187" s="1317"/>
      <c r="P187" s="1222"/>
      <c r="Q187" s="1503"/>
      <c r="R187" s="1224"/>
      <c r="S187" s="1469"/>
      <c r="T187" s="1222"/>
      <c r="U187" s="1502">
        <v>10000000</v>
      </c>
      <c r="V187" s="1220">
        <v>1000000</v>
      </c>
      <c r="W187" s="1220">
        <v>5000000</v>
      </c>
      <c r="X187" s="976"/>
      <c r="Y187" s="1220"/>
      <c r="Z187" s="1285"/>
      <c r="AA187" s="621"/>
      <c r="AB187" s="486"/>
      <c r="AC187" s="486"/>
      <c r="AD187" s="486"/>
      <c r="AE187" s="486"/>
      <c r="AF187" s="486"/>
      <c r="AG187" s="486"/>
      <c r="AH187" s="486"/>
      <c r="AI187" s="486"/>
      <c r="AJ187" s="486"/>
    </row>
    <row r="188" spans="1:36" s="1" customFormat="1" ht="45" hidden="1" x14ac:dyDescent="0.2">
      <c r="A188" s="7" t="s">
        <v>98</v>
      </c>
      <c r="B188" s="443" t="s">
        <v>33</v>
      </c>
      <c r="C188" s="443"/>
      <c r="D188" s="468" t="s">
        <v>97</v>
      </c>
      <c r="E188" s="445" t="e">
        <f>+Y188/#REF!</f>
        <v>#REF!</v>
      </c>
      <c r="F188" s="446"/>
      <c r="G188" s="447"/>
      <c r="H188" s="447"/>
      <c r="I188" s="448"/>
      <c r="J188" s="638"/>
      <c r="K188" s="639"/>
      <c r="L188" s="639"/>
      <c r="M188" s="638"/>
      <c r="N188" s="638"/>
      <c r="O188" s="632"/>
      <c r="P188" s="538"/>
      <c r="Q188" s="632"/>
      <c r="R188" s="538"/>
      <c r="S188" s="538"/>
      <c r="T188" s="538"/>
      <c r="U188" s="538">
        <v>20000000</v>
      </c>
      <c r="V188" s="538">
        <v>4000000</v>
      </c>
      <c r="W188" s="538">
        <v>16000000</v>
      </c>
      <c r="X188" s="538"/>
      <c r="Y188" s="538">
        <f>+Y190</f>
        <v>0</v>
      </c>
      <c r="Z188" s="653"/>
      <c r="AA188" s="502"/>
      <c r="AB188" s="503"/>
      <c r="AC188" s="503"/>
      <c r="AD188" s="503"/>
      <c r="AE188" s="486"/>
      <c r="AF188" s="486"/>
      <c r="AG188" s="486"/>
      <c r="AH188" s="486"/>
      <c r="AI188" s="486"/>
      <c r="AJ188" s="486"/>
    </row>
    <row r="189" spans="1:36" s="1" customFormat="1" ht="33" hidden="1" customHeight="1" x14ac:dyDescent="0.2">
      <c r="A189" s="9"/>
      <c r="B189" s="100" t="s">
        <v>108</v>
      </c>
      <c r="C189" s="100"/>
      <c r="D189" s="101" t="s">
        <v>218</v>
      </c>
      <c r="E189" s="102" t="e">
        <f>+Y189/#REF!</f>
        <v>#REF!</v>
      </c>
      <c r="F189" s="103" t="s">
        <v>472</v>
      </c>
      <c r="G189" s="451">
        <v>0</v>
      </c>
      <c r="H189" s="451"/>
      <c r="I189" s="452">
        <v>0.05</v>
      </c>
      <c r="J189" s="1268"/>
      <c r="K189" s="1269"/>
      <c r="L189" s="1269"/>
      <c r="M189" s="1269"/>
      <c r="N189" s="1269"/>
      <c r="O189" s="1269"/>
      <c r="P189" s="1269"/>
      <c r="Q189" s="1269"/>
      <c r="R189" s="1269"/>
      <c r="S189" s="1269"/>
      <c r="T189" s="1270"/>
      <c r="U189" s="525">
        <f>SUM(U191:U195)</f>
        <v>0</v>
      </c>
      <c r="V189" s="525">
        <f>SUM(V191:V195)</f>
        <v>0</v>
      </c>
      <c r="W189" s="525">
        <f>SUM(W191:W195)</f>
        <v>0</v>
      </c>
      <c r="X189" s="525"/>
      <c r="Y189" s="525" t="e">
        <f>+U189+V189+W189+#REF!</f>
        <v>#REF!</v>
      </c>
      <c r="Z189" s="604" t="s">
        <v>378</v>
      </c>
      <c r="AA189" s="502"/>
      <c r="AB189" s="503"/>
      <c r="AC189" s="503"/>
      <c r="AD189" s="503"/>
      <c r="AE189" s="486"/>
      <c r="AF189" s="486"/>
      <c r="AG189" s="486"/>
      <c r="AH189" s="486"/>
      <c r="AI189" s="486"/>
      <c r="AJ189" s="486"/>
    </row>
    <row r="190" spans="1:36" s="1" customFormat="1" ht="28.5" hidden="1" customHeight="1" x14ac:dyDescent="0.2">
      <c r="A190" s="8" t="s">
        <v>99</v>
      </c>
      <c r="B190" s="1516" t="s">
        <v>37</v>
      </c>
      <c r="C190" s="1011"/>
      <c r="D190" s="454" t="s">
        <v>100</v>
      </c>
      <c r="E190" s="455" t="e">
        <f>+Y190/#REF!</f>
        <v>#REF!</v>
      </c>
      <c r="F190" s="456"/>
      <c r="G190" s="457"/>
      <c r="H190" s="457"/>
      <c r="I190" s="458"/>
      <c r="J190" s="459"/>
      <c r="K190" s="458"/>
      <c r="L190" s="458"/>
      <c r="M190" s="459"/>
      <c r="N190" s="459"/>
      <c r="O190" s="539">
        <f>SUBTOTAL(9,O191)</f>
        <v>0</v>
      </c>
      <c r="P190" s="539">
        <f t="shared" ref="P190:T190" si="0">SUBTOTAL(9,P191)</f>
        <v>0</v>
      </c>
      <c r="Q190" s="539">
        <f t="shared" si="0"/>
        <v>0</v>
      </c>
      <c r="R190" s="539">
        <f t="shared" si="0"/>
        <v>0</v>
      </c>
      <c r="S190" s="539">
        <f t="shared" si="0"/>
        <v>0</v>
      </c>
      <c r="T190" s="539">
        <f t="shared" si="0"/>
        <v>0</v>
      </c>
      <c r="U190" s="539">
        <v>20000000</v>
      </c>
      <c r="V190" s="539">
        <v>4000000</v>
      </c>
      <c r="W190" s="539">
        <v>16000000</v>
      </c>
      <c r="X190" s="539"/>
      <c r="Y190" s="539">
        <f>SUM(Y191)</f>
        <v>0</v>
      </c>
      <c r="Z190" s="654"/>
      <c r="AA190" s="502"/>
      <c r="AB190" s="503"/>
      <c r="AC190" s="503"/>
      <c r="AD190" s="503"/>
      <c r="AE190" s="486"/>
      <c r="AF190" s="486"/>
      <c r="AG190" s="486"/>
      <c r="AH190" s="486"/>
      <c r="AI190" s="486"/>
      <c r="AJ190" s="486"/>
    </row>
    <row r="191" spans="1:36" s="1" customFormat="1" ht="27.75" hidden="1" customHeight="1" x14ac:dyDescent="0.2">
      <c r="A191" s="9"/>
      <c r="B191" s="1517"/>
      <c r="C191" s="1012"/>
      <c r="D191" s="815" t="s">
        <v>728</v>
      </c>
      <c r="E191" s="102" t="e">
        <f>+Y191/#REF!</f>
        <v>#REF!</v>
      </c>
      <c r="F191" s="103" t="s">
        <v>227</v>
      </c>
      <c r="G191" s="469">
        <v>0</v>
      </c>
      <c r="H191" s="469">
        <v>1</v>
      </c>
      <c r="I191" s="464">
        <v>0</v>
      </c>
      <c r="J191" s="1196" t="s">
        <v>541</v>
      </c>
      <c r="K191" s="1196" t="s">
        <v>547</v>
      </c>
      <c r="L191" s="480" t="s">
        <v>544</v>
      </c>
      <c r="M191" s="523">
        <v>1</v>
      </c>
      <c r="N191" s="523">
        <v>1</v>
      </c>
      <c r="O191" s="1218"/>
      <c r="P191" s="1218"/>
      <c r="Q191" s="1218"/>
      <c r="R191" s="1218"/>
      <c r="S191" s="1218"/>
      <c r="T191" s="1218"/>
      <c r="U191" s="1218"/>
      <c r="V191" s="1218"/>
      <c r="W191" s="1218"/>
      <c r="X191" s="973"/>
      <c r="Y191" s="1218">
        <f>SUM(O191:T195)</f>
        <v>0</v>
      </c>
      <c r="Z191" s="1280" t="s">
        <v>881</v>
      </c>
      <c r="AA191" s="621"/>
      <c r="AB191" s="486"/>
      <c r="AC191" s="486"/>
      <c r="AD191" s="486"/>
      <c r="AE191" s="486"/>
      <c r="AF191" s="486"/>
      <c r="AG191" s="486"/>
      <c r="AH191" s="486"/>
      <c r="AI191" s="486"/>
      <c r="AJ191" s="486"/>
    </row>
    <row r="192" spans="1:36" s="1" customFormat="1" ht="27" hidden="1" customHeight="1" x14ac:dyDescent="0.2">
      <c r="A192" s="9"/>
      <c r="B192" s="1517"/>
      <c r="C192" s="1012"/>
      <c r="D192" s="815" t="s">
        <v>729</v>
      </c>
      <c r="E192" s="102" t="e">
        <f>+Y192/#REF!</f>
        <v>#REF!</v>
      </c>
      <c r="F192" s="103" t="s">
        <v>228</v>
      </c>
      <c r="G192" s="612">
        <v>0</v>
      </c>
      <c r="H192" s="612">
        <v>1</v>
      </c>
      <c r="I192" s="523">
        <v>0</v>
      </c>
      <c r="J192" s="1197"/>
      <c r="K192" s="1197"/>
      <c r="L192" s="480" t="s">
        <v>543</v>
      </c>
      <c r="M192" s="523">
        <v>0</v>
      </c>
      <c r="N192" s="523">
        <v>1</v>
      </c>
      <c r="O192" s="1219"/>
      <c r="P192" s="1219"/>
      <c r="Q192" s="1219"/>
      <c r="R192" s="1219"/>
      <c r="S192" s="1219"/>
      <c r="T192" s="1219"/>
      <c r="U192" s="1219"/>
      <c r="V192" s="1219"/>
      <c r="W192" s="1219"/>
      <c r="X192" s="974"/>
      <c r="Y192" s="1219"/>
      <c r="Z192" s="1281"/>
      <c r="AA192" s="621"/>
      <c r="AB192" s="486"/>
      <c r="AC192" s="486"/>
      <c r="AD192" s="486"/>
      <c r="AE192" s="486"/>
      <c r="AF192" s="486"/>
      <c r="AG192" s="486"/>
      <c r="AH192" s="486"/>
      <c r="AI192" s="486"/>
      <c r="AJ192" s="486"/>
    </row>
    <row r="193" spans="1:36" s="1" customFormat="1" ht="31.5" hidden="1" customHeight="1" x14ac:dyDescent="0.2">
      <c r="A193" s="9"/>
      <c r="B193" s="1517"/>
      <c r="C193" s="1012"/>
      <c r="D193" s="815" t="s">
        <v>730</v>
      </c>
      <c r="E193" s="102" t="e">
        <f>+Y193/#REF!</f>
        <v>#REF!</v>
      </c>
      <c r="F193" s="103" t="s">
        <v>473</v>
      </c>
      <c r="G193" s="612">
        <v>0</v>
      </c>
      <c r="H193" s="612">
        <v>1</v>
      </c>
      <c r="I193" s="523">
        <v>1</v>
      </c>
      <c r="J193" s="1197"/>
      <c r="K193" s="1197"/>
      <c r="L193" s="480" t="s">
        <v>545</v>
      </c>
      <c r="M193" s="523">
        <v>0</v>
      </c>
      <c r="N193" s="523">
        <v>1</v>
      </c>
      <c r="O193" s="1219"/>
      <c r="P193" s="1219"/>
      <c r="Q193" s="1219"/>
      <c r="R193" s="1219"/>
      <c r="S193" s="1219"/>
      <c r="T193" s="1219"/>
      <c r="U193" s="1219"/>
      <c r="V193" s="1219"/>
      <c r="W193" s="1219"/>
      <c r="X193" s="974"/>
      <c r="Y193" s="1219"/>
      <c r="Z193" s="1281"/>
      <c r="AA193" s="621"/>
      <c r="AB193" s="486"/>
      <c r="AC193" s="486"/>
      <c r="AD193" s="486"/>
      <c r="AE193" s="486"/>
      <c r="AF193" s="486"/>
      <c r="AG193" s="486"/>
      <c r="AH193" s="486"/>
      <c r="AI193" s="486"/>
      <c r="AJ193" s="486"/>
    </row>
    <row r="194" spans="1:36" s="1" customFormat="1" ht="34.5" hidden="1" customHeight="1" x14ac:dyDescent="0.2">
      <c r="A194" s="9"/>
      <c r="B194" s="1517"/>
      <c r="C194" s="1012"/>
      <c r="D194" s="815" t="s">
        <v>474</v>
      </c>
      <c r="E194" s="102" t="e">
        <f>+Y194/#REF!</f>
        <v>#REF!</v>
      </c>
      <c r="F194" s="781" t="s">
        <v>229</v>
      </c>
      <c r="G194" s="782">
        <v>0</v>
      </c>
      <c r="H194" s="876">
        <v>1</v>
      </c>
      <c r="I194" s="783">
        <v>1</v>
      </c>
      <c r="J194" s="1197"/>
      <c r="K194" s="1197"/>
      <c r="L194" s="480" t="s">
        <v>542</v>
      </c>
      <c r="M194" s="523">
        <v>0</v>
      </c>
      <c r="N194" s="523">
        <v>1</v>
      </c>
      <c r="O194" s="1219"/>
      <c r="P194" s="1219"/>
      <c r="Q194" s="1219"/>
      <c r="R194" s="1219"/>
      <c r="S194" s="1219"/>
      <c r="T194" s="1219"/>
      <c r="U194" s="1219"/>
      <c r="V194" s="1219"/>
      <c r="W194" s="1219"/>
      <c r="X194" s="974"/>
      <c r="Y194" s="1219"/>
      <c r="Z194" s="1281"/>
      <c r="AA194" s="621"/>
      <c r="AB194" s="486"/>
      <c r="AC194" s="486"/>
      <c r="AD194" s="486"/>
      <c r="AE194" s="486"/>
      <c r="AF194" s="486"/>
      <c r="AG194" s="486"/>
      <c r="AH194" s="486"/>
      <c r="AI194" s="486"/>
      <c r="AJ194" s="486"/>
    </row>
    <row r="195" spans="1:36" s="1" customFormat="1" ht="45" hidden="1" customHeight="1" x14ac:dyDescent="0.2">
      <c r="A195" s="9"/>
      <c r="B195" s="1538"/>
      <c r="C195" s="1028"/>
      <c r="D195" s="815" t="s">
        <v>731</v>
      </c>
      <c r="E195" s="102" t="e">
        <f>+Y195/#REF!</f>
        <v>#REF!</v>
      </c>
      <c r="F195" s="103" t="s">
        <v>475</v>
      </c>
      <c r="G195" s="523">
        <v>0</v>
      </c>
      <c r="H195" s="877">
        <v>1</v>
      </c>
      <c r="I195" s="523">
        <v>1</v>
      </c>
      <c r="J195" s="1198"/>
      <c r="K195" s="1198"/>
      <c r="L195" s="480" t="s">
        <v>546</v>
      </c>
      <c r="M195" s="523">
        <v>0</v>
      </c>
      <c r="N195" s="523">
        <v>1</v>
      </c>
      <c r="O195" s="1220"/>
      <c r="P195" s="1220"/>
      <c r="Q195" s="1220"/>
      <c r="R195" s="1220"/>
      <c r="S195" s="1220"/>
      <c r="T195" s="1220"/>
      <c r="U195" s="1220"/>
      <c r="V195" s="1220"/>
      <c r="W195" s="1220"/>
      <c r="X195" s="976"/>
      <c r="Y195" s="1220"/>
      <c r="Z195" s="1285"/>
      <c r="AA195" s="621"/>
      <c r="AB195" s="486"/>
      <c r="AC195" s="486"/>
      <c r="AD195" s="486"/>
      <c r="AE195" s="486"/>
      <c r="AF195" s="486"/>
      <c r="AG195" s="486"/>
      <c r="AH195" s="486"/>
      <c r="AI195" s="486"/>
      <c r="AJ195" s="486"/>
    </row>
    <row r="196" spans="1:36" s="1" customFormat="1" ht="45" hidden="1" x14ac:dyDescent="0.25">
      <c r="A196" s="7" t="s">
        <v>101</v>
      </c>
      <c r="B196" s="443" t="s">
        <v>33</v>
      </c>
      <c r="C196" s="443"/>
      <c r="D196" s="465" t="s">
        <v>102</v>
      </c>
      <c r="E196" s="445" t="e">
        <f>+Y196/#REF!</f>
        <v>#REF!</v>
      </c>
      <c r="F196" s="446"/>
      <c r="G196" s="447"/>
      <c r="H196" s="447"/>
      <c r="I196" s="448"/>
      <c r="J196" s="449"/>
      <c r="K196" s="448"/>
      <c r="L196" s="448"/>
      <c r="M196" s="449"/>
      <c r="N196" s="449"/>
      <c r="O196" s="538"/>
      <c r="P196" s="538"/>
      <c r="Q196" s="538"/>
      <c r="R196" s="538"/>
      <c r="S196" s="538"/>
      <c r="T196" s="538"/>
      <c r="U196" s="538">
        <v>452600000</v>
      </c>
      <c r="V196" s="538">
        <v>473235000</v>
      </c>
      <c r="W196" s="538">
        <v>497125000</v>
      </c>
      <c r="X196" s="538"/>
      <c r="Y196" s="538" t="e">
        <f>+Y198</f>
        <v>#REF!</v>
      </c>
      <c r="Z196" s="653"/>
      <c r="AA196" s="502"/>
      <c r="AB196" s="503"/>
      <c r="AC196" s="503"/>
      <c r="AD196" s="503"/>
      <c r="AE196" s="486"/>
      <c r="AF196" s="486"/>
      <c r="AG196" s="486"/>
      <c r="AH196" s="486"/>
      <c r="AI196" s="486"/>
      <c r="AJ196" s="486"/>
    </row>
    <row r="197" spans="1:36" s="1" customFormat="1" ht="46.5" hidden="1" customHeight="1" x14ac:dyDescent="0.2">
      <c r="A197" s="9"/>
      <c r="B197" s="100" t="s">
        <v>113</v>
      </c>
      <c r="C197" s="100"/>
      <c r="D197" s="101" t="s">
        <v>103</v>
      </c>
      <c r="E197" s="102" t="e">
        <f>+Y197/#REF!</f>
        <v>#REF!</v>
      </c>
      <c r="F197" s="103" t="s">
        <v>476</v>
      </c>
      <c r="G197" s="104">
        <v>2467</v>
      </c>
      <c r="H197" s="104"/>
      <c r="I197" s="452">
        <v>0.1</v>
      </c>
      <c r="J197" s="453"/>
      <c r="K197" s="452"/>
      <c r="L197" s="452"/>
      <c r="M197" s="453"/>
      <c r="N197" s="453"/>
      <c r="O197" s="525"/>
      <c r="P197" s="525"/>
      <c r="Q197" s="525"/>
      <c r="R197" s="525"/>
      <c r="S197" s="525"/>
      <c r="T197" s="525"/>
      <c r="U197" s="525">
        <f>SUM(U199:U203)</f>
        <v>0</v>
      </c>
      <c r="V197" s="525">
        <f>SUM(V199:V203)</f>
        <v>473235000</v>
      </c>
      <c r="W197" s="525">
        <f>SUM(W199:W203)</f>
        <v>497125000</v>
      </c>
      <c r="X197" s="525"/>
      <c r="Y197" s="525" t="e">
        <f>+U197+V197+W197+#REF!</f>
        <v>#REF!</v>
      </c>
      <c r="Z197" s="604" t="s">
        <v>378</v>
      </c>
      <c r="AA197" s="502"/>
      <c r="AB197" s="503"/>
      <c r="AC197" s="503"/>
      <c r="AD197" s="503"/>
      <c r="AE197" s="486"/>
      <c r="AF197" s="486"/>
      <c r="AG197" s="486"/>
      <c r="AH197" s="486"/>
      <c r="AI197" s="486"/>
      <c r="AJ197" s="486"/>
    </row>
    <row r="198" spans="1:36" s="1" customFormat="1" ht="15" hidden="1" customHeight="1" x14ac:dyDescent="0.2">
      <c r="A198" s="8" t="s">
        <v>104</v>
      </c>
      <c r="B198" s="1516" t="s">
        <v>37</v>
      </c>
      <c r="C198" s="1011"/>
      <c r="D198" s="454" t="s">
        <v>105</v>
      </c>
      <c r="E198" s="455" t="e">
        <f>+Y198/#REF!</f>
        <v>#REF!</v>
      </c>
      <c r="F198" s="456"/>
      <c r="G198" s="457"/>
      <c r="H198" s="457"/>
      <c r="I198" s="458"/>
      <c r="J198" s="459"/>
      <c r="K198" s="458"/>
      <c r="L198" s="458"/>
      <c r="M198" s="459"/>
      <c r="N198" s="459"/>
      <c r="O198" s="539">
        <f>SUBTOTAL(9,O199)</f>
        <v>0</v>
      </c>
      <c r="P198" s="539">
        <f>SUBTOTAL(9,P199)</f>
        <v>0</v>
      </c>
      <c r="Q198" s="539">
        <f>SUBTOTAL(9,Q199)</f>
        <v>0</v>
      </c>
      <c r="R198" s="539">
        <f>SUBTOTAL(9,R199)</f>
        <v>0</v>
      </c>
      <c r="S198" s="539"/>
      <c r="T198" s="539">
        <f>SUBTOTAL(9,T199)</f>
        <v>0</v>
      </c>
      <c r="U198" s="539">
        <v>452600000</v>
      </c>
      <c r="V198" s="539">
        <v>473235000</v>
      </c>
      <c r="W198" s="539">
        <v>497125000</v>
      </c>
      <c r="X198" s="539"/>
      <c r="Y198" s="539" t="e">
        <f>+Y199</f>
        <v>#REF!</v>
      </c>
      <c r="Z198" s="654"/>
      <c r="AA198" s="502"/>
      <c r="AB198" s="503"/>
      <c r="AC198" s="503"/>
      <c r="AD198" s="503"/>
      <c r="AE198" s="486"/>
      <c r="AF198" s="486"/>
      <c r="AG198" s="486"/>
      <c r="AH198" s="486"/>
      <c r="AI198" s="486"/>
      <c r="AJ198" s="486"/>
    </row>
    <row r="199" spans="1:36" s="1" customFormat="1" ht="47.25" hidden="1" customHeight="1" x14ac:dyDescent="0.2">
      <c r="A199" s="9"/>
      <c r="B199" s="1517"/>
      <c r="C199" s="1012"/>
      <c r="D199" s="815" t="s">
        <v>732</v>
      </c>
      <c r="E199" s="102" t="e">
        <f>+Y199/#REF!</f>
        <v>#REF!</v>
      </c>
      <c r="F199" s="103" t="s">
        <v>477</v>
      </c>
      <c r="G199" s="523">
        <v>0</v>
      </c>
      <c r="H199" s="877">
        <v>1</v>
      </c>
      <c r="I199" s="523">
        <v>1</v>
      </c>
      <c r="J199" s="1271" t="s">
        <v>855</v>
      </c>
      <c r="K199" s="1271"/>
      <c r="L199" s="480" t="s">
        <v>537</v>
      </c>
      <c r="M199" s="523">
        <v>0</v>
      </c>
      <c r="N199" s="523">
        <v>1</v>
      </c>
      <c r="O199" s="1219"/>
      <c r="P199" s="1219"/>
      <c r="Q199" s="1226">
        <v>432155</v>
      </c>
      <c r="R199" s="1225">
        <v>462700</v>
      </c>
      <c r="S199" s="1219"/>
      <c r="T199" s="1226">
        <v>699900</v>
      </c>
      <c r="U199" s="525"/>
      <c r="V199" s="525">
        <v>5000000</v>
      </c>
      <c r="W199" s="525">
        <v>5000000</v>
      </c>
      <c r="X199" s="1105"/>
      <c r="Y199" s="1219" t="e">
        <f>+O199+P199+Q199+R199+#REF!+T199</f>
        <v>#REF!</v>
      </c>
      <c r="Z199" s="1280" t="s">
        <v>881</v>
      </c>
      <c r="AA199" s="621"/>
      <c r="AB199" s="486"/>
      <c r="AC199" s="486"/>
      <c r="AD199" s="486"/>
      <c r="AE199" s="486"/>
      <c r="AF199" s="486"/>
      <c r="AG199" s="486"/>
      <c r="AH199" s="486"/>
      <c r="AI199" s="486"/>
      <c r="AJ199" s="486"/>
    </row>
    <row r="200" spans="1:36" s="1" customFormat="1" ht="51.75" hidden="1" customHeight="1" x14ac:dyDescent="0.2">
      <c r="A200" s="9"/>
      <c r="B200" s="1517"/>
      <c r="C200" s="1012"/>
      <c r="D200" s="815" t="s">
        <v>733</v>
      </c>
      <c r="E200" s="102" t="e">
        <f>+Y200/#REF!</f>
        <v>#REF!</v>
      </c>
      <c r="F200" s="103" t="s">
        <v>478</v>
      </c>
      <c r="G200" s="523">
        <v>0</v>
      </c>
      <c r="H200" s="877">
        <v>1</v>
      </c>
      <c r="I200" s="523">
        <v>1</v>
      </c>
      <c r="J200" s="1271"/>
      <c r="K200" s="1271"/>
      <c r="L200" s="480" t="s">
        <v>538</v>
      </c>
      <c r="M200" s="523">
        <v>0</v>
      </c>
      <c r="N200" s="523">
        <v>4</v>
      </c>
      <c r="O200" s="1219"/>
      <c r="P200" s="1219"/>
      <c r="Q200" s="1226"/>
      <c r="R200" s="1226"/>
      <c r="S200" s="1219"/>
      <c r="T200" s="1226"/>
      <c r="U200" s="525"/>
      <c r="V200" s="525">
        <v>150000000</v>
      </c>
      <c r="W200" s="525">
        <v>150000000</v>
      </c>
      <c r="X200" s="1105"/>
      <c r="Y200" s="1219"/>
      <c r="Z200" s="1281"/>
      <c r="AA200" s="621"/>
      <c r="AB200" s="486"/>
      <c r="AC200" s="486"/>
      <c r="AD200" s="486"/>
      <c r="AE200" s="486"/>
      <c r="AF200" s="486"/>
      <c r="AG200" s="486"/>
      <c r="AH200" s="486"/>
      <c r="AI200" s="486"/>
      <c r="AJ200" s="486"/>
    </row>
    <row r="201" spans="1:36" s="1" customFormat="1" ht="65.25" hidden="1" customHeight="1" x14ac:dyDescent="0.2">
      <c r="A201" s="707"/>
      <c r="B201" s="1517"/>
      <c r="C201" s="1012"/>
      <c r="D201" s="832" t="s">
        <v>923</v>
      </c>
      <c r="E201" s="102"/>
      <c r="F201" s="709" t="s">
        <v>924</v>
      </c>
      <c r="G201" s="900">
        <v>1</v>
      </c>
      <c r="H201" s="900">
        <v>1</v>
      </c>
      <c r="I201" s="900">
        <v>1</v>
      </c>
      <c r="J201" s="1271"/>
      <c r="K201" s="1271"/>
      <c r="L201" s="480"/>
      <c r="M201" s="901"/>
      <c r="N201" s="901"/>
      <c r="O201" s="1219"/>
      <c r="P201" s="1219"/>
      <c r="Q201" s="1226"/>
      <c r="R201" s="1226"/>
      <c r="S201" s="1219"/>
      <c r="T201" s="1226"/>
      <c r="U201" s="525"/>
      <c r="V201" s="525"/>
      <c r="W201" s="525"/>
      <c r="X201" s="1105"/>
      <c r="Y201" s="1219"/>
      <c r="Z201" s="1281"/>
      <c r="AA201" s="621"/>
      <c r="AB201" s="486"/>
      <c r="AC201" s="486"/>
      <c r="AD201" s="486"/>
      <c r="AE201" s="486"/>
      <c r="AF201" s="486"/>
      <c r="AG201" s="486"/>
      <c r="AH201" s="486"/>
      <c r="AI201" s="486"/>
      <c r="AJ201" s="486"/>
    </row>
    <row r="202" spans="1:36" s="1" customFormat="1" ht="48" hidden="1" customHeight="1" x14ac:dyDescent="0.2">
      <c r="A202" s="481"/>
      <c r="B202" s="1517"/>
      <c r="C202" s="1012"/>
      <c r="D202" s="816" t="s">
        <v>734</v>
      </c>
      <c r="E202" s="102" t="e">
        <f>+Y202/#REF!</f>
        <v>#REF!</v>
      </c>
      <c r="F202" s="709" t="s">
        <v>925</v>
      </c>
      <c r="G202" s="602">
        <v>1</v>
      </c>
      <c r="H202" s="876">
        <v>1</v>
      </c>
      <c r="I202" s="602">
        <v>1</v>
      </c>
      <c r="J202" s="1271"/>
      <c r="K202" s="1271"/>
      <c r="L202" s="480" t="s">
        <v>540</v>
      </c>
      <c r="M202" s="523">
        <v>36</v>
      </c>
      <c r="N202" s="523">
        <v>36</v>
      </c>
      <c r="O202" s="1219"/>
      <c r="P202" s="1219"/>
      <c r="Q202" s="1226"/>
      <c r="R202" s="1226"/>
      <c r="S202" s="1219"/>
      <c r="T202" s="1226"/>
      <c r="U202" s="525"/>
      <c r="V202" s="525">
        <v>186235000</v>
      </c>
      <c r="W202" s="525">
        <v>180000000</v>
      </c>
      <c r="X202" s="1105"/>
      <c r="Y202" s="1219"/>
      <c r="Z202" s="1281"/>
      <c r="AA202" s="621"/>
      <c r="AB202" s="486"/>
      <c r="AC202" s="486"/>
      <c r="AD202" s="486"/>
      <c r="AE202" s="486"/>
      <c r="AF202" s="486"/>
      <c r="AG202" s="486"/>
      <c r="AH202" s="486"/>
      <c r="AI202" s="486"/>
      <c r="AJ202" s="486"/>
    </row>
    <row r="203" spans="1:36" s="1" customFormat="1" ht="30" hidden="1" customHeight="1" x14ac:dyDescent="0.2">
      <c r="A203" s="9"/>
      <c r="B203" s="1538"/>
      <c r="C203" s="1028"/>
      <c r="D203" s="815" t="s">
        <v>735</v>
      </c>
      <c r="E203" s="102" t="e">
        <f>+Y203/#REF!</f>
        <v>#REF!</v>
      </c>
      <c r="F203" s="103" t="s">
        <v>926</v>
      </c>
      <c r="G203" s="523">
        <v>0</v>
      </c>
      <c r="H203" s="877">
        <v>0</v>
      </c>
      <c r="I203" s="523">
        <v>0</v>
      </c>
      <c r="J203" s="1272"/>
      <c r="K203" s="1272"/>
      <c r="L203" s="480" t="s">
        <v>539</v>
      </c>
      <c r="M203" s="523">
        <v>0</v>
      </c>
      <c r="N203" s="523">
        <v>1</v>
      </c>
      <c r="O203" s="1220"/>
      <c r="P203" s="1220"/>
      <c r="Q203" s="1227"/>
      <c r="R203" s="1227"/>
      <c r="S203" s="1220"/>
      <c r="T203" s="1227"/>
      <c r="U203" s="525"/>
      <c r="V203" s="525">
        <v>132000000</v>
      </c>
      <c r="W203" s="525">
        <v>162125000</v>
      </c>
      <c r="X203" s="1106"/>
      <c r="Y203" s="1220"/>
      <c r="Z203" s="1285"/>
      <c r="AA203" s="621"/>
      <c r="AB203" s="486"/>
      <c r="AC203" s="486"/>
      <c r="AD203" s="486"/>
      <c r="AE203" s="486"/>
      <c r="AF203" s="486"/>
      <c r="AG203" s="486"/>
      <c r="AH203" s="486"/>
      <c r="AI203" s="486"/>
      <c r="AJ203" s="486"/>
    </row>
    <row r="204" spans="1:36" s="1" customFormat="1" ht="31.5" hidden="1" customHeight="1" x14ac:dyDescent="0.2">
      <c r="A204" s="7" t="s">
        <v>106</v>
      </c>
      <c r="B204" s="443" t="s">
        <v>33</v>
      </c>
      <c r="C204" s="443"/>
      <c r="D204" s="785" t="s">
        <v>736</v>
      </c>
      <c r="E204" s="445" t="e">
        <f>+Y204/#REF!</f>
        <v>#REF!</v>
      </c>
      <c r="F204" s="446"/>
      <c r="G204" s="447"/>
      <c r="H204" s="447"/>
      <c r="I204" s="448"/>
      <c r="J204" s="449"/>
      <c r="K204" s="448"/>
      <c r="L204" s="448"/>
      <c r="M204" s="449"/>
      <c r="N204" s="449"/>
      <c r="O204" s="538"/>
      <c r="P204" s="538"/>
      <c r="Q204" s="538"/>
      <c r="R204" s="538"/>
      <c r="S204" s="538"/>
      <c r="T204" s="538"/>
      <c r="U204" s="538">
        <v>70000000</v>
      </c>
      <c r="V204" s="538">
        <v>28107331</v>
      </c>
      <c r="W204" s="538">
        <v>39000000</v>
      </c>
      <c r="X204" s="538"/>
      <c r="Y204" s="538" t="e">
        <f>+Y206+Y221</f>
        <v>#REF!</v>
      </c>
      <c r="Z204" s="653"/>
      <c r="AA204" s="502"/>
      <c r="AB204" s="503"/>
      <c r="AC204" s="503"/>
      <c r="AD204" s="503"/>
      <c r="AE204" s="486"/>
      <c r="AF204" s="486"/>
      <c r="AG204" s="486"/>
      <c r="AH204" s="486"/>
      <c r="AI204" s="486"/>
      <c r="AJ204" s="486"/>
    </row>
    <row r="205" spans="1:36" s="1" customFormat="1" ht="99.75" hidden="1" x14ac:dyDescent="0.2">
      <c r="A205" s="9"/>
      <c r="B205" s="100" t="s">
        <v>127</v>
      </c>
      <c r="C205" s="100"/>
      <c r="D205" s="101" t="s">
        <v>107</v>
      </c>
      <c r="E205" s="102" t="e">
        <f>+Y205/#REF!</f>
        <v>#REF!</v>
      </c>
      <c r="F205" s="103" t="s">
        <v>479</v>
      </c>
      <c r="G205" s="461">
        <v>12837</v>
      </c>
      <c r="H205" s="461"/>
      <c r="I205" s="452">
        <v>0.9</v>
      </c>
      <c r="J205" s="453"/>
      <c r="K205" s="452"/>
      <c r="L205" s="452"/>
      <c r="M205" s="453"/>
      <c r="N205" s="453"/>
      <c r="O205" s="525"/>
      <c r="P205" s="525"/>
      <c r="Q205" s="525"/>
      <c r="R205" s="525"/>
      <c r="S205" s="525"/>
      <c r="T205" s="525"/>
      <c r="U205" s="525">
        <f>SUM(U210:U220)</f>
        <v>0</v>
      </c>
      <c r="V205" s="525">
        <f>SUM(V210:V220)</f>
        <v>28000000</v>
      </c>
      <c r="W205" s="525">
        <f>SUM(W210:W220)</f>
        <v>29000000</v>
      </c>
      <c r="X205" s="525"/>
      <c r="Y205" s="525" t="e">
        <f>+U205+V205+W205+#REF!</f>
        <v>#REF!</v>
      </c>
      <c r="Z205" s="604" t="s">
        <v>378</v>
      </c>
      <c r="AA205" s="502"/>
      <c r="AB205" s="503"/>
      <c r="AC205" s="503"/>
      <c r="AD205" s="503"/>
      <c r="AE205" s="486"/>
      <c r="AF205" s="486"/>
      <c r="AG205" s="486"/>
      <c r="AH205" s="486"/>
      <c r="AI205" s="486"/>
      <c r="AJ205" s="486"/>
    </row>
    <row r="206" spans="1:36" s="1" customFormat="1" ht="17.25" hidden="1" customHeight="1" x14ac:dyDescent="0.25">
      <c r="A206" s="8" t="s">
        <v>109</v>
      </c>
      <c r="B206" s="1516" t="s">
        <v>37</v>
      </c>
      <c r="C206" s="1011"/>
      <c r="D206" s="471" t="s">
        <v>110</v>
      </c>
      <c r="E206" s="455" t="e">
        <f>+Y206/#REF!</f>
        <v>#REF!</v>
      </c>
      <c r="F206" s="456"/>
      <c r="G206" s="457"/>
      <c r="H206" s="457"/>
      <c r="I206" s="458"/>
      <c r="J206" s="459"/>
      <c r="K206" s="458"/>
      <c r="L206" s="458"/>
      <c r="M206" s="459"/>
      <c r="N206" s="459"/>
      <c r="O206" s="539">
        <f>SUBTOTAL(9,O207)</f>
        <v>0</v>
      </c>
      <c r="P206" s="539">
        <f>SUBTOTAL(9,P207)</f>
        <v>0</v>
      </c>
      <c r="Q206" s="539">
        <f>SUBTOTAL(9,Q207)</f>
        <v>0</v>
      </c>
      <c r="R206" s="539">
        <f>SUBTOTAL(9,R207)</f>
        <v>0</v>
      </c>
      <c r="S206" s="539"/>
      <c r="T206" s="539">
        <f>SUBTOTAL(9,T207)</f>
        <v>0</v>
      </c>
      <c r="U206" s="539">
        <v>70000000</v>
      </c>
      <c r="V206" s="539">
        <v>28107331</v>
      </c>
      <c r="W206" s="539">
        <v>39000000</v>
      </c>
      <c r="X206" s="539"/>
      <c r="Y206" s="539">
        <f>+Y207</f>
        <v>177314</v>
      </c>
      <c r="Z206" s="654"/>
      <c r="AA206" s="502"/>
      <c r="AB206" s="503"/>
      <c r="AC206" s="503"/>
      <c r="AD206" s="503"/>
      <c r="AE206" s="486"/>
      <c r="AF206" s="486"/>
      <c r="AG206" s="486"/>
      <c r="AH206" s="486"/>
      <c r="AI206" s="486"/>
      <c r="AJ206" s="486"/>
    </row>
    <row r="207" spans="1:36" s="1" customFormat="1" ht="21.75" hidden="1" customHeight="1" x14ac:dyDescent="0.2">
      <c r="A207" s="9"/>
      <c r="B207" s="1517"/>
      <c r="C207" s="1012"/>
      <c r="D207" s="1191" t="s">
        <v>737</v>
      </c>
      <c r="E207" s="728"/>
      <c r="F207" s="891" t="s">
        <v>388</v>
      </c>
      <c r="G207" s="1194">
        <v>0.94</v>
      </c>
      <c r="H207" s="882">
        <v>0.97</v>
      </c>
      <c r="I207" s="452">
        <v>0.98</v>
      </c>
      <c r="J207" s="1283" t="s">
        <v>602</v>
      </c>
      <c r="K207" s="1495"/>
      <c r="L207" s="452"/>
      <c r="M207" s="453"/>
      <c r="N207" s="453"/>
      <c r="O207" s="1218"/>
      <c r="P207" s="1218"/>
      <c r="Q207" s="1225">
        <v>177314</v>
      </c>
      <c r="R207" s="1218"/>
      <c r="S207" s="1218"/>
      <c r="T207" s="1218"/>
      <c r="U207" s="1218"/>
      <c r="V207" s="1218">
        <v>0</v>
      </c>
      <c r="W207" s="1218">
        <v>2000000</v>
      </c>
      <c r="X207" s="973"/>
      <c r="Y207" s="1218">
        <f>SUM(O207:T220)</f>
        <v>177314</v>
      </c>
      <c r="Z207" s="1280" t="s">
        <v>881</v>
      </c>
      <c r="AA207" s="621"/>
      <c r="AB207" s="486"/>
      <c r="AC207" s="486"/>
      <c r="AD207" s="486"/>
      <c r="AE207" s="486"/>
      <c r="AF207" s="486"/>
      <c r="AG207" s="486"/>
      <c r="AH207" s="486"/>
      <c r="AI207" s="486"/>
      <c r="AJ207" s="486"/>
    </row>
    <row r="208" spans="1:36" s="1" customFormat="1" ht="28.5" hidden="1" customHeight="1" x14ac:dyDescent="0.2">
      <c r="A208" s="9"/>
      <c r="B208" s="1517"/>
      <c r="C208" s="1012"/>
      <c r="D208" s="1192"/>
      <c r="E208" s="728"/>
      <c r="F208" s="891" t="s">
        <v>387</v>
      </c>
      <c r="G208" s="1194"/>
      <c r="H208" s="882">
        <v>0.97</v>
      </c>
      <c r="I208" s="452">
        <v>0.96</v>
      </c>
      <c r="J208" s="1284"/>
      <c r="K208" s="1496"/>
      <c r="L208" s="452"/>
      <c r="M208" s="453"/>
      <c r="N208" s="453"/>
      <c r="O208" s="1219"/>
      <c r="P208" s="1219"/>
      <c r="Q208" s="1226"/>
      <c r="R208" s="1219"/>
      <c r="S208" s="1219"/>
      <c r="T208" s="1219"/>
      <c r="U208" s="1219"/>
      <c r="V208" s="1219"/>
      <c r="W208" s="1219"/>
      <c r="X208" s="974"/>
      <c r="Y208" s="1219"/>
      <c r="Z208" s="1281"/>
      <c r="AA208" s="621"/>
      <c r="AB208" s="486"/>
      <c r="AC208" s="486"/>
      <c r="AD208" s="486"/>
      <c r="AE208" s="486"/>
      <c r="AF208" s="486"/>
      <c r="AG208" s="486"/>
      <c r="AH208" s="486"/>
      <c r="AI208" s="486"/>
      <c r="AJ208" s="486"/>
    </row>
    <row r="209" spans="1:36" s="1" customFormat="1" ht="34.5" hidden="1" customHeight="1" x14ac:dyDescent="0.2">
      <c r="A209" s="9"/>
      <c r="B209" s="1517"/>
      <c r="C209" s="1012"/>
      <c r="D209" s="1192"/>
      <c r="E209" s="728"/>
      <c r="F209" s="891" t="s">
        <v>386</v>
      </c>
      <c r="G209" s="1194"/>
      <c r="H209" s="882">
        <v>0.97</v>
      </c>
      <c r="I209" s="452">
        <v>0.97</v>
      </c>
      <c r="J209" s="1284"/>
      <c r="K209" s="1496"/>
      <c r="L209" s="452"/>
      <c r="M209" s="453"/>
      <c r="N209" s="453"/>
      <c r="O209" s="1219"/>
      <c r="P209" s="1219"/>
      <c r="Q209" s="1226"/>
      <c r="R209" s="1219"/>
      <c r="S209" s="1219"/>
      <c r="T209" s="1219"/>
      <c r="U209" s="1219"/>
      <c r="V209" s="1219"/>
      <c r="W209" s="1219"/>
      <c r="X209" s="974"/>
      <c r="Y209" s="1219"/>
      <c r="Z209" s="1281"/>
      <c r="AA209" s="621"/>
      <c r="AB209" s="486"/>
      <c r="AC209" s="486"/>
      <c r="AD209" s="486"/>
      <c r="AE209" s="486"/>
      <c r="AF209" s="486"/>
      <c r="AG209" s="486"/>
      <c r="AH209" s="486"/>
      <c r="AI209" s="486"/>
      <c r="AJ209" s="486"/>
    </row>
    <row r="210" spans="1:36" s="1" customFormat="1" ht="31.5" hidden="1" customHeight="1" x14ac:dyDescent="0.2">
      <c r="A210" s="9"/>
      <c r="B210" s="1517"/>
      <c r="C210" s="1012"/>
      <c r="D210" s="1193"/>
      <c r="E210" s="102" t="e">
        <f>+Y210/#REF!</f>
        <v>#REF!</v>
      </c>
      <c r="F210" s="892" t="s">
        <v>911</v>
      </c>
      <c r="G210" s="1194"/>
      <c r="H210" s="882">
        <v>0.97</v>
      </c>
      <c r="I210" s="452">
        <v>0.97000000000000008</v>
      </c>
      <c r="J210" s="1284"/>
      <c r="K210" s="1496"/>
      <c r="L210" s="452"/>
      <c r="M210" s="453"/>
      <c r="N210" s="453"/>
      <c r="O210" s="1219"/>
      <c r="P210" s="1219"/>
      <c r="Q210" s="1226"/>
      <c r="R210" s="1219"/>
      <c r="S210" s="1219"/>
      <c r="T210" s="1219"/>
      <c r="U210" s="1219"/>
      <c r="V210" s="1219"/>
      <c r="W210" s="1219"/>
      <c r="X210" s="974"/>
      <c r="Y210" s="1219"/>
      <c r="Z210" s="1281"/>
      <c r="AA210" s="621"/>
      <c r="AB210" s="486"/>
      <c r="AC210" s="486"/>
      <c r="AD210" s="486"/>
      <c r="AE210" s="486"/>
      <c r="AF210" s="486"/>
      <c r="AG210" s="486"/>
      <c r="AH210" s="486"/>
      <c r="AI210" s="486"/>
      <c r="AJ210" s="486"/>
    </row>
    <row r="211" spans="1:36" s="1" customFormat="1" ht="42.75" hidden="1" customHeight="1" x14ac:dyDescent="0.2">
      <c r="A211" s="9"/>
      <c r="B211" s="1517"/>
      <c r="C211" s="1012"/>
      <c r="D211" s="815" t="s">
        <v>738</v>
      </c>
      <c r="E211" s="102" t="e">
        <f>+Y211/#REF!</f>
        <v>#REF!</v>
      </c>
      <c r="F211" s="103" t="s">
        <v>912</v>
      </c>
      <c r="G211" s="472">
        <v>0.34</v>
      </c>
      <c r="H211" s="913">
        <v>0.41499999999999998</v>
      </c>
      <c r="I211" s="890">
        <v>0.44</v>
      </c>
      <c r="J211" s="1284"/>
      <c r="K211" s="1496"/>
      <c r="L211" s="473"/>
      <c r="M211" s="102"/>
      <c r="N211" s="102"/>
      <c r="O211" s="1219"/>
      <c r="P211" s="1219"/>
      <c r="Q211" s="1226"/>
      <c r="R211" s="1219"/>
      <c r="S211" s="1219"/>
      <c r="T211" s="1219"/>
      <c r="U211" s="1219"/>
      <c r="V211" s="1219">
        <v>0</v>
      </c>
      <c r="W211" s="1219">
        <v>0</v>
      </c>
      <c r="X211" s="974"/>
      <c r="Y211" s="1219" t="e">
        <f>+U211+V211+W211+#REF!</f>
        <v>#REF!</v>
      </c>
      <c r="Z211" s="1281"/>
      <c r="AA211" s="621"/>
      <c r="AB211" s="486"/>
      <c r="AC211" s="486"/>
      <c r="AD211" s="486"/>
      <c r="AE211" s="486"/>
      <c r="AF211" s="486"/>
      <c r="AG211" s="486"/>
      <c r="AH211" s="486"/>
      <c r="AI211" s="486"/>
      <c r="AJ211" s="486"/>
    </row>
    <row r="212" spans="1:36" s="1" customFormat="1" ht="42.75" hidden="1" customHeight="1" x14ac:dyDescent="0.2">
      <c r="A212" s="9"/>
      <c r="B212" s="1517"/>
      <c r="C212" s="1012"/>
      <c r="D212" s="815" t="s">
        <v>739</v>
      </c>
      <c r="E212" s="102" t="e">
        <f>+Y212/#REF!</f>
        <v>#REF!</v>
      </c>
      <c r="F212" s="103" t="s">
        <v>480</v>
      </c>
      <c r="G212" s="472">
        <v>1</v>
      </c>
      <c r="H212" s="913">
        <v>1</v>
      </c>
      <c r="I212" s="452">
        <v>1</v>
      </c>
      <c r="J212" s="1284"/>
      <c r="K212" s="1496"/>
      <c r="L212" s="452"/>
      <c r="M212" s="453"/>
      <c r="N212" s="453"/>
      <c r="O212" s="1219"/>
      <c r="P212" s="1219"/>
      <c r="Q212" s="1226"/>
      <c r="R212" s="1219"/>
      <c r="S212" s="1219"/>
      <c r="T212" s="1219"/>
      <c r="U212" s="1219"/>
      <c r="V212" s="1219">
        <v>0</v>
      </c>
      <c r="W212" s="1219">
        <v>0</v>
      </c>
      <c r="X212" s="974"/>
      <c r="Y212" s="1219" t="e">
        <f>+U212+V212+W212+#REF!</f>
        <v>#REF!</v>
      </c>
      <c r="Z212" s="1281"/>
      <c r="AA212" s="621"/>
      <c r="AB212" s="486"/>
      <c r="AC212" s="486"/>
      <c r="AD212" s="486"/>
      <c r="AE212" s="486"/>
      <c r="AF212" s="486"/>
      <c r="AG212" s="486"/>
      <c r="AH212" s="486"/>
      <c r="AI212" s="486"/>
      <c r="AJ212" s="486"/>
    </row>
    <row r="213" spans="1:36" s="1" customFormat="1" ht="66" hidden="1" customHeight="1" x14ac:dyDescent="0.2">
      <c r="A213" s="9"/>
      <c r="B213" s="1517"/>
      <c r="C213" s="1012"/>
      <c r="D213" s="815" t="s">
        <v>740</v>
      </c>
      <c r="E213" s="102" t="e">
        <f>+Y213/#REF!</f>
        <v>#REF!</v>
      </c>
      <c r="F213" s="103" t="s">
        <v>481</v>
      </c>
      <c r="G213" s="472">
        <v>0.23</v>
      </c>
      <c r="H213" s="913">
        <v>0.26750000000000002</v>
      </c>
      <c r="I213" s="466">
        <v>0.35</v>
      </c>
      <c r="J213" s="1284"/>
      <c r="K213" s="1496"/>
      <c r="L213" s="466"/>
      <c r="M213" s="467"/>
      <c r="N213" s="467"/>
      <c r="O213" s="1219"/>
      <c r="P213" s="1219"/>
      <c r="Q213" s="1226"/>
      <c r="R213" s="1219"/>
      <c r="S213" s="1219"/>
      <c r="T213" s="1219"/>
      <c r="U213" s="1219"/>
      <c r="V213" s="1219">
        <v>0</v>
      </c>
      <c r="W213" s="1219">
        <v>0</v>
      </c>
      <c r="X213" s="974"/>
      <c r="Y213" s="1219" t="e">
        <f>+U213+V213+W213+#REF!</f>
        <v>#REF!</v>
      </c>
      <c r="Z213" s="1281"/>
      <c r="AA213" s="621"/>
      <c r="AB213" s="486"/>
      <c r="AC213" s="486"/>
      <c r="AD213" s="486"/>
      <c r="AE213" s="486"/>
      <c r="AF213" s="486"/>
      <c r="AG213" s="486"/>
      <c r="AH213" s="486"/>
      <c r="AI213" s="486"/>
      <c r="AJ213" s="486"/>
    </row>
    <row r="214" spans="1:36" s="1" customFormat="1" ht="57" hidden="1" customHeight="1" x14ac:dyDescent="0.2">
      <c r="A214" s="9"/>
      <c r="B214" s="1517"/>
      <c r="C214" s="1012"/>
      <c r="D214" s="815" t="s">
        <v>741</v>
      </c>
      <c r="E214" s="102" t="e">
        <f>+Y214/#REF!</f>
        <v>#REF!</v>
      </c>
      <c r="F214" s="103" t="s">
        <v>482</v>
      </c>
      <c r="G214" s="472">
        <v>0.87</v>
      </c>
      <c r="H214" s="913">
        <v>0.9</v>
      </c>
      <c r="I214" s="452">
        <v>1</v>
      </c>
      <c r="J214" s="1284"/>
      <c r="K214" s="1496"/>
      <c r="L214" s="452"/>
      <c r="M214" s="453"/>
      <c r="N214" s="453"/>
      <c r="O214" s="1219"/>
      <c r="P214" s="1219"/>
      <c r="Q214" s="1226"/>
      <c r="R214" s="1219"/>
      <c r="S214" s="1219"/>
      <c r="T214" s="1219"/>
      <c r="U214" s="1219"/>
      <c r="V214" s="1219">
        <v>0</v>
      </c>
      <c r="W214" s="1219">
        <v>0</v>
      </c>
      <c r="X214" s="974"/>
      <c r="Y214" s="1219" t="e">
        <f>+U214+V214+W214+#REF!</f>
        <v>#REF!</v>
      </c>
      <c r="Z214" s="1281"/>
      <c r="AA214" s="621"/>
      <c r="AB214" s="486"/>
      <c r="AC214" s="486"/>
      <c r="AD214" s="486"/>
      <c r="AE214" s="486"/>
      <c r="AF214" s="486"/>
      <c r="AG214" s="486"/>
      <c r="AH214" s="486"/>
      <c r="AI214" s="486"/>
      <c r="AJ214" s="486"/>
    </row>
    <row r="215" spans="1:36" s="1" customFormat="1" ht="39.75" hidden="1" customHeight="1" x14ac:dyDescent="0.2">
      <c r="A215" s="9"/>
      <c r="B215" s="1517"/>
      <c r="C215" s="1012"/>
      <c r="D215" s="815" t="s">
        <v>742</v>
      </c>
      <c r="E215" s="102" t="e">
        <f>+Y215/#REF!</f>
        <v>#REF!</v>
      </c>
      <c r="F215" s="103" t="s">
        <v>913</v>
      </c>
      <c r="G215" s="105">
        <v>1</v>
      </c>
      <c r="H215" s="474">
        <v>1</v>
      </c>
      <c r="I215" s="105">
        <v>1</v>
      </c>
      <c r="J215" s="1284"/>
      <c r="K215" s="1496"/>
      <c r="L215" s="473"/>
      <c r="M215" s="102"/>
      <c r="N215" s="102"/>
      <c r="O215" s="1219"/>
      <c r="P215" s="1219"/>
      <c r="Q215" s="1226"/>
      <c r="R215" s="1219"/>
      <c r="S215" s="1219"/>
      <c r="T215" s="1219"/>
      <c r="U215" s="1219"/>
      <c r="V215" s="1219">
        <v>0</v>
      </c>
      <c r="W215" s="1219">
        <v>0</v>
      </c>
      <c r="X215" s="974"/>
      <c r="Y215" s="1219" t="e">
        <f>+U215+V215+W215+#REF!</f>
        <v>#REF!</v>
      </c>
      <c r="Z215" s="1281"/>
      <c r="AA215" s="621"/>
      <c r="AB215" s="486"/>
      <c r="AC215" s="486"/>
      <c r="AD215" s="486"/>
      <c r="AE215" s="486"/>
      <c r="AF215" s="486"/>
      <c r="AG215" s="486"/>
      <c r="AH215" s="486"/>
      <c r="AI215" s="486"/>
      <c r="AJ215" s="486"/>
    </row>
    <row r="216" spans="1:36" s="1" customFormat="1" ht="28.5" hidden="1" customHeight="1" x14ac:dyDescent="0.2">
      <c r="A216" s="9"/>
      <c r="B216" s="100"/>
      <c r="C216" s="100"/>
      <c r="D216" s="815" t="s">
        <v>743</v>
      </c>
      <c r="E216" s="102" t="e">
        <f>+Y216/#REF!</f>
        <v>#REF!</v>
      </c>
      <c r="F216" s="103" t="s">
        <v>231</v>
      </c>
      <c r="G216" s="105">
        <v>1</v>
      </c>
      <c r="H216" s="105">
        <v>1</v>
      </c>
      <c r="I216" s="105">
        <v>1</v>
      </c>
      <c r="J216" s="1284"/>
      <c r="K216" s="1496"/>
      <c r="L216" s="105"/>
      <c r="M216" s="523"/>
      <c r="N216" s="523"/>
      <c r="O216" s="1219"/>
      <c r="P216" s="1219"/>
      <c r="Q216" s="1226"/>
      <c r="R216" s="1219"/>
      <c r="S216" s="1219"/>
      <c r="T216" s="1219"/>
      <c r="U216" s="1219"/>
      <c r="V216" s="1219">
        <v>24000000</v>
      </c>
      <c r="W216" s="1219">
        <v>25000000</v>
      </c>
      <c r="X216" s="974"/>
      <c r="Y216" s="1219" t="e">
        <f>+U216+V216+W216+#REF!</f>
        <v>#REF!</v>
      </c>
      <c r="Z216" s="1281"/>
      <c r="AA216" s="621"/>
      <c r="AB216" s="486"/>
      <c r="AC216" s="486"/>
      <c r="AD216" s="486"/>
      <c r="AE216" s="486"/>
      <c r="AF216" s="486"/>
      <c r="AG216" s="486"/>
      <c r="AH216" s="486"/>
      <c r="AI216" s="486"/>
      <c r="AJ216" s="486"/>
    </row>
    <row r="217" spans="1:36" s="1" customFormat="1" ht="28.5" hidden="1" customHeight="1" x14ac:dyDescent="0.2">
      <c r="A217" s="9"/>
      <c r="B217" s="100"/>
      <c r="C217" s="100"/>
      <c r="D217" s="815" t="s">
        <v>744</v>
      </c>
      <c r="E217" s="102" t="e">
        <f>+Y217/#REF!</f>
        <v>#REF!</v>
      </c>
      <c r="F217" s="103" t="s">
        <v>483</v>
      </c>
      <c r="G217" s="105">
        <v>1</v>
      </c>
      <c r="H217" s="105">
        <v>1</v>
      </c>
      <c r="I217" s="105">
        <v>1</v>
      </c>
      <c r="J217" s="1284"/>
      <c r="K217" s="1496"/>
      <c r="L217" s="105"/>
      <c r="M217" s="523"/>
      <c r="N217" s="523"/>
      <c r="O217" s="1219"/>
      <c r="P217" s="1219"/>
      <c r="Q217" s="1226"/>
      <c r="R217" s="1219"/>
      <c r="S217" s="1219"/>
      <c r="T217" s="1219"/>
      <c r="U217" s="1219"/>
      <c r="V217" s="1219">
        <v>1000000</v>
      </c>
      <c r="W217" s="1219">
        <v>1000000</v>
      </c>
      <c r="X217" s="974"/>
      <c r="Y217" s="1219" t="e">
        <f>+U217+V217+W217+#REF!</f>
        <v>#REF!</v>
      </c>
      <c r="Z217" s="1281"/>
      <c r="AA217" s="621"/>
      <c r="AB217" s="486"/>
      <c r="AC217" s="486"/>
      <c r="AD217" s="486"/>
      <c r="AE217" s="486"/>
      <c r="AF217" s="486"/>
      <c r="AG217" s="486"/>
      <c r="AH217" s="486"/>
      <c r="AI217" s="486"/>
      <c r="AJ217" s="486"/>
    </row>
    <row r="218" spans="1:36" s="1" customFormat="1" ht="28.5" hidden="1" customHeight="1" x14ac:dyDescent="0.2">
      <c r="A218" s="9"/>
      <c r="B218" s="100"/>
      <c r="C218" s="100"/>
      <c r="D218" s="815" t="s">
        <v>745</v>
      </c>
      <c r="E218" s="102" t="e">
        <f>+Y218/#REF!</f>
        <v>#REF!</v>
      </c>
      <c r="F218" s="103" t="s">
        <v>484</v>
      </c>
      <c r="G218" s="105">
        <v>1</v>
      </c>
      <c r="H218" s="105">
        <v>1</v>
      </c>
      <c r="I218" s="105">
        <v>1</v>
      </c>
      <c r="J218" s="1284"/>
      <c r="K218" s="1496"/>
      <c r="L218" s="105"/>
      <c r="M218" s="523"/>
      <c r="N218" s="523"/>
      <c r="O218" s="1219"/>
      <c r="P218" s="1219"/>
      <c r="Q218" s="1226"/>
      <c r="R218" s="1219"/>
      <c r="S218" s="1219"/>
      <c r="T218" s="1219"/>
      <c r="U218" s="1219"/>
      <c r="V218" s="1219">
        <v>1000000</v>
      </c>
      <c r="W218" s="1219">
        <v>1000000</v>
      </c>
      <c r="X218" s="974"/>
      <c r="Y218" s="1219" t="e">
        <f>+U218+V218+W218+#REF!</f>
        <v>#REF!</v>
      </c>
      <c r="Z218" s="1281"/>
      <c r="AA218" s="621"/>
      <c r="AB218" s="486"/>
      <c r="AC218" s="486"/>
      <c r="AD218" s="486"/>
      <c r="AE218" s="486"/>
      <c r="AF218" s="486"/>
      <c r="AG218" s="486"/>
      <c r="AH218" s="486"/>
      <c r="AI218" s="486"/>
      <c r="AJ218" s="486"/>
    </row>
    <row r="219" spans="1:36" s="1" customFormat="1" ht="28.5" hidden="1" customHeight="1" x14ac:dyDescent="0.2">
      <c r="A219" s="9"/>
      <c r="B219" s="100"/>
      <c r="C219" s="100"/>
      <c r="D219" s="815" t="s">
        <v>746</v>
      </c>
      <c r="E219" s="102" t="e">
        <f>+Y219/#REF!</f>
        <v>#REF!</v>
      </c>
      <c r="F219" s="103" t="s">
        <v>485</v>
      </c>
      <c r="G219" s="105">
        <v>0</v>
      </c>
      <c r="H219" s="105">
        <v>0</v>
      </c>
      <c r="I219" s="105">
        <v>0</v>
      </c>
      <c r="J219" s="1284"/>
      <c r="K219" s="1496"/>
      <c r="L219" s="105"/>
      <c r="M219" s="523"/>
      <c r="N219" s="523"/>
      <c r="O219" s="1219"/>
      <c r="P219" s="1219"/>
      <c r="Q219" s="1226"/>
      <c r="R219" s="1219"/>
      <c r="S219" s="1219"/>
      <c r="T219" s="1219"/>
      <c r="U219" s="1219"/>
      <c r="V219" s="1219">
        <v>1000000</v>
      </c>
      <c r="W219" s="1219">
        <v>1000000</v>
      </c>
      <c r="X219" s="974"/>
      <c r="Y219" s="1219" t="e">
        <f>+U219+V219+W219+#REF!</f>
        <v>#REF!</v>
      </c>
      <c r="Z219" s="1281"/>
      <c r="AA219" s="621"/>
      <c r="AB219" s="486"/>
      <c r="AC219" s="486"/>
      <c r="AD219" s="486"/>
      <c r="AE219" s="486"/>
      <c r="AF219" s="486"/>
      <c r="AG219" s="486"/>
      <c r="AH219" s="486"/>
      <c r="AI219" s="486"/>
      <c r="AJ219" s="486"/>
    </row>
    <row r="220" spans="1:36" s="1" customFormat="1" ht="33" hidden="1" customHeight="1" x14ac:dyDescent="0.2">
      <c r="A220" s="9"/>
      <c r="B220" s="100"/>
      <c r="C220" s="100"/>
      <c r="D220" s="815" t="s">
        <v>747</v>
      </c>
      <c r="E220" s="102" t="e">
        <f>+Y220/#REF!</f>
        <v>#REF!</v>
      </c>
      <c r="F220" s="103" t="s">
        <v>486</v>
      </c>
      <c r="G220" s="460">
        <v>0</v>
      </c>
      <c r="H220" s="105">
        <v>1</v>
      </c>
      <c r="I220" s="105">
        <v>1</v>
      </c>
      <c r="J220" s="1286"/>
      <c r="K220" s="1497"/>
      <c r="L220" s="105"/>
      <c r="M220" s="523"/>
      <c r="N220" s="523"/>
      <c r="O220" s="1220"/>
      <c r="P220" s="1220"/>
      <c r="Q220" s="1227"/>
      <c r="R220" s="1220"/>
      <c r="S220" s="1220"/>
      <c r="T220" s="1220"/>
      <c r="U220" s="1220"/>
      <c r="V220" s="1220">
        <v>1000000</v>
      </c>
      <c r="W220" s="1220">
        <v>1000000</v>
      </c>
      <c r="X220" s="976"/>
      <c r="Y220" s="1220" t="e">
        <f>+U220+V220+W220+#REF!</f>
        <v>#REF!</v>
      </c>
      <c r="Z220" s="1285"/>
      <c r="AA220" s="621"/>
      <c r="AB220" s="486"/>
      <c r="AC220" s="486"/>
      <c r="AD220" s="486"/>
      <c r="AE220" s="486"/>
      <c r="AF220" s="486"/>
      <c r="AG220" s="486"/>
      <c r="AH220" s="486"/>
      <c r="AI220" s="486"/>
      <c r="AJ220" s="486"/>
    </row>
    <row r="221" spans="1:36" s="1" customFormat="1" ht="15" hidden="1" customHeight="1" x14ac:dyDescent="0.25">
      <c r="A221" s="8"/>
      <c r="B221" s="1516" t="s">
        <v>37</v>
      </c>
      <c r="C221" s="1011"/>
      <c r="D221" s="471" t="s">
        <v>752</v>
      </c>
      <c r="E221" s="455"/>
      <c r="F221" s="456"/>
      <c r="G221" s="457"/>
      <c r="H221" s="457"/>
      <c r="I221" s="458"/>
      <c r="J221" s="459"/>
      <c r="K221" s="458"/>
      <c r="L221" s="458"/>
      <c r="M221" s="459"/>
      <c r="N221" s="459"/>
      <c r="O221" s="539">
        <f>SUBTOTAL(9,O222)</f>
        <v>0</v>
      </c>
      <c r="P221" s="539">
        <f>SUBTOTAL(9,P222)</f>
        <v>0</v>
      </c>
      <c r="Q221" s="539">
        <f>SUBTOTAL(9,Q222)</f>
        <v>0</v>
      </c>
      <c r="R221" s="539">
        <f>SUBTOTAL(9,R222)</f>
        <v>0</v>
      </c>
      <c r="S221" s="539"/>
      <c r="T221" s="539">
        <f>SUBTOTAL(9,T222)</f>
        <v>0</v>
      </c>
      <c r="U221" s="539"/>
      <c r="V221" s="539"/>
      <c r="W221" s="539"/>
      <c r="X221" s="539"/>
      <c r="Y221" s="539" t="e">
        <f>+Y222</f>
        <v>#REF!</v>
      </c>
      <c r="Z221" s="654"/>
      <c r="AA221" s="502"/>
      <c r="AB221" s="503"/>
      <c r="AC221" s="503"/>
      <c r="AD221" s="503"/>
      <c r="AE221" s="486"/>
      <c r="AF221" s="486"/>
      <c r="AG221" s="486"/>
      <c r="AH221" s="486"/>
      <c r="AI221" s="486"/>
      <c r="AJ221" s="486"/>
    </row>
    <row r="222" spans="1:36" s="1" customFormat="1" ht="28.5" hidden="1" customHeight="1" x14ac:dyDescent="0.2">
      <c r="A222" s="9"/>
      <c r="B222" s="1517"/>
      <c r="C222" s="1012"/>
      <c r="D222" s="815" t="s">
        <v>753</v>
      </c>
      <c r="E222" s="102"/>
      <c r="F222" s="103" t="s">
        <v>859</v>
      </c>
      <c r="G222" s="460">
        <v>0</v>
      </c>
      <c r="H222" s="460">
        <v>1</v>
      </c>
      <c r="I222" s="105">
        <v>1</v>
      </c>
      <c r="J222" s="1283" t="s">
        <v>856</v>
      </c>
      <c r="K222" s="766"/>
      <c r="L222" s="105"/>
      <c r="M222" s="523"/>
      <c r="N222" s="523"/>
      <c r="O222" s="1218"/>
      <c r="P222" s="1218"/>
      <c r="Q222" s="1225">
        <v>34530</v>
      </c>
      <c r="R222" s="1218"/>
      <c r="S222" s="763"/>
      <c r="T222" s="1218"/>
      <c r="U222" s="763"/>
      <c r="V222" s="763"/>
      <c r="W222" s="763"/>
      <c r="X222" s="974"/>
      <c r="Y222" s="1218" t="e">
        <f>+T222+#REF!+#REF!+R222+Q222+P222+O222</f>
        <v>#REF!</v>
      </c>
      <c r="Z222" s="1280" t="s">
        <v>881</v>
      </c>
      <c r="AA222" s="621"/>
      <c r="AB222" s="486"/>
      <c r="AC222" s="486"/>
      <c r="AD222" s="486"/>
      <c r="AE222" s="486"/>
      <c r="AF222" s="486"/>
      <c r="AG222" s="486"/>
      <c r="AH222" s="486"/>
      <c r="AI222" s="486"/>
      <c r="AJ222" s="486"/>
    </row>
    <row r="223" spans="1:36" s="1" customFormat="1" ht="15" hidden="1" customHeight="1" x14ac:dyDescent="0.2">
      <c r="A223" s="9"/>
      <c r="B223" s="1517"/>
      <c r="C223" s="1012"/>
      <c r="D223" s="815" t="s">
        <v>754</v>
      </c>
      <c r="E223" s="102"/>
      <c r="F223" s="103" t="s">
        <v>927</v>
      </c>
      <c r="G223" s="460">
        <v>0</v>
      </c>
      <c r="H223" s="460">
        <v>0</v>
      </c>
      <c r="I223" s="105">
        <v>1</v>
      </c>
      <c r="J223" s="1284"/>
      <c r="K223" s="766"/>
      <c r="L223" s="105"/>
      <c r="M223" s="523"/>
      <c r="N223" s="523"/>
      <c r="O223" s="1219"/>
      <c r="P223" s="1219"/>
      <c r="Q223" s="1226"/>
      <c r="R223" s="1219"/>
      <c r="S223" s="763"/>
      <c r="T223" s="1219"/>
      <c r="U223" s="763"/>
      <c r="V223" s="763"/>
      <c r="W223" s="763"/>
      <c r="X223" s="974"/>
      <c r="Y223" s="1219"/>
      <c r="Z223" s="1281"/>
      <c r="AA223" s="621"/>
      <c r="AB223" s="486"/>
      <c r="AC223" s="486"/>
      <c r="AD223" s="486"/>
      <c r="AE223" s="486"/>
      <c r="AF223" s="486"/>
      <c r="AG223" s="486"/>
      <c r="AH223" s="486"/>
      <c r="AI223" s="486"/>
      <c r="AJ223" s="486"/>
    </row>
    <row r="224" spans="1:36" s="1" customFormat="1" ht="28.5" hidden="1" customHeight="1" x14ac:dyDescent="0.2">
      <c r="A224" s="9"/>
      <c r="B224" s="1517"/>
      <c r="C224" s="1012"/>
      <c r="D224" s="815" t="s">
        <v>755</v>
      </c>
      <c r="E224" s="102"/>
      <c r="F224" s="103" t="s">
        <v>860</v>
      </c>
      <c r="G224" s="460">
        <v>0</v>
      </c>
      <c r="H224" s="460">
        <v>1</v>
      </c>
      <c r="I224" s="105">
        <v>1</v>
      </c>
      <c r="J224" s="1284"/>
      <c r="K224" s="766"/>
      <c r="L224" s="105"/>
      <c r="M224" s="523"/>
      <c r="N224" s="523"/>
      <c r="O224" s="1219"/>
      <c r="P224" s="1219"/>
      <c r="Q224" s="1226"/>
      <c r="R224" s="1219"/>
      <c r="S224" s="763"/>
      <c r="T224" s="1219"/>
      <c r="U224" s="763"/>
      <c r="V224" s="763"/>
      <c r="W224" s="763"/>
      <c r="X224" s="974"/>
      <c r="Y224" s="1219"/>
      <c r="Z224" s="1281"/>
      <c r="AA224" s="621"/>
      <c r="AB224" s="486"/>
      <c r="AC224" s="486"/>
      <c r="AD224" s="486"/>
      <c r="AE224" s="486"/>
      <c r="AF224" s="486"/>
      <c r="AG224" s="486"/>
      <c r="AH224" s="486"/>
      <c r="AI224" s="486"/>
      <c r="AJ224" s="486"/>
    </row>
    <row r="225" spans="1:36" s="1" customFormat="1" ht="28.5" hidden="1" customHeight="1" x14ac:dyDescent="0.2">
      <c r="A225" s="9"/>
      <c r="B225" s="1538"/>
      <c r="C225" s="1028"/>
      <c r="D225" s="815" t="s">
        <v>756</v>
      </c>
      <c r="E225" s="102"/>
      <c r="F225" s="103" t="s">
        <v>861</v>
      </c>
      <c r="G225" s="460">
        <v>0</v>
      </c>
      <c r="H225" s="460">
        <v>1</v>
      </c>
      <c r="I225" s="105">
        <v>1</v>
      </c>
      <c r="J225" s="1286"/>
      <c r="K225" s="766"/>
      <c r="L225" s="105"/>
      <c r="M225" s="523"/>
      <c r="N225" s="523"/>
      <c r="O225" s="1220"/>
      <c r="P225" s="1220"/>
      <c r="Q225" s="1227"/>
      <c r="R225" s="1220"/>
      <c r="S225" s="763"/>
      <c r="T225" s="1220"/>
      <c r="U225" s="763"/>
      <c r="V225" s="763"/>
      <c r="W225" s="763"/>
      <c r="X225" s="976"/>
      <c r="Y225" s="1220"/>
      <c r="Z225" s="1285"/>
      <c r="AA225" s="621"/>
      <c r="AB225" s="486"/>
      <c r="AC225" s="486"/>
      <c r="AD225" s="486"/>
      <c r="AE225" s="486"/>
      <c r="AF225" s="486"/>
      <c r="AG225" s="486"/>
      <c r="AH225" s="486"/>
      <c r="AI225" s="486"/>
      <c r="AJ225" s="486"/>
    </row>
    <row r="226" spans="1:36" s="1" customFormat="1" ht="45" hidden="1" x14ac:dyDescent="0.2">
      <c r="A226" s="7" t="s">
        <v>111</v>
      </c>
      <c r="B226" s="443" t="s">
        <v>33</v>
      </c>
      <c r="C226" s="443"/>
      <c r="D226" s="470" t="s">
        <v>112</v>
      </c>
      <c r="E226" s="445" t="e">
        <f>+Y226/#REF!</f>
        <v>#REF!</v>
      </c>
      <c r="F226" s="446"/>
      <c r="G226" s="447"/>
      <c r="H226" s="447"/>
      <c r="I226" s="448"/>
      <c r="J226" s="449"/>
      <c r="K226" s="448"/>
      <c r="L226" s="448"/>
      <c r="M226" s="449"/>
      <c r="N226" s="449"/>
      <c r="O226" s="538"/>
      <c r="P226" s="538"/>
      <c r="Q226" s="538"/>
      <c r="R226" s="538"/>
      <c r="S226" s="538"/>
      <c r="T226" s="538"/>
      <c r="U226" s="538">
        <v>35000000</v>
      </c>
      <c r="V226" s="538">
        <v>10000000</v>
      </c>
      <c r="W226" s="538">
        <v>18000000</v>
      </c>
      <c r="X226" s="538"/>
      <c r="Y226" s="538">
        <f>+Y228</f>
        <v>73195</v>
      </c>
      <c r="Z226" s="653"/>
      <c r="AA226" s="502"/>
      <c r="AB226" s="503"/>
      <c r="AC226" s="503"/>
      <c r="AD226" s="503"/>
      <c r="AE226" s="486"/>
      <c r="AF226" s="486"/>
      <c r="AG226" s="486"/>
      <c r="AH226" s="486"/>
      <c r="AI226" s="486"/>
      <c r="AJ226" s="486"/>
    </row>
    <row r="227" spans="1:36" s="1" customFormat="1" ht="99.75" hidden="1" x14ac:dyDescent="0.2">
      <c r="A227" s="9"/>
      <c r="B227" s="100" t="s">
        <v>128</v>
      </c>
      <c r="C227" s="100"/>
      <c r="D227" s="101" t="s">
        <v>487</v>
      </c>
      <c r="E227" s="102" t="e">
        <f>+Y227/#REF!</f>
        <v>#REF!</v>
      </c>
      <c r="F227" s="103" t="s">
        <v>488</v>
      </c>
      <c r="G227" s="461" t="s">
        <v>528</v>
      </c>
      <c r="H227" s="461"/>
      <c r="I227" s="452">
        <v>0</v>
      </c>
      <c r="J227" s="507"/>
      <c r="K227" s="452"/>
      <c r="L227" s="452"/>
      <c r="M227" s="453"/>
      <c r="N227" s="453"/>
      <c r="O227" s="525"/>
      <c r="P227" s="525"/>
      <c r="Q227" s="525"/>
      <c r="R227" s="525"/>
      <c r="S227" s="525"/>
      <c r="T227" s="525"/>
      <c r="U227" s="525">
        <f>+U228</f>
        <v>35000000</v>
      </c>
      <c r="V227" s="525">
        <f>+V228</f>
        <v>10000000</v>
      </c>
      <c r="W227" s="525">
        <f>+W228</f>
        <v>18000000</v>
      </c>
      <c r="X227" s="525"/>
      <c r="Y227" s="525" t="e">
        <f>+U227+V227+W227+#REF!</f>
        <v>#REF!</v>
      </c>
      <c r="Z227" s="604" t="s">
        <v>378</v>
      </c>
      <c r="AA227" s="502"/>
      <c r="AB227" s="503"/>
      <c r="AC227" s="503"/>
      <c r="AD227" s="503"/>
      <c r="AE227" s="486"/>
      <c r="AF227" s="486"/>
      <c r="AG227" s="486"/>
      <c r="AH227" s="486"/>
      <c r="AI227" s="486"/>
      <c r="AJ227" s="486"/>
    </row>
    <row r="228" spans="1:36" s="1" customFormat="1" ht="15" hidden="1" customHeight="1" x14ac:dyDescent="0.2">
      <c r="A228" s="8" t="s">
        <v>114</v>
      </c>
      <c r="B228" s="1516" t="s">
        <v>37</v>
      </c>
      <c r="C228" s="1011"/>
      <c r="D228" s="454" t="s">
        <v>115</v>
      </c>
      <c r="E228" s="455" t="e">
        <f>+Y228/#REF!</f>
        <v>#REF!</v>
      </c>
      <c r="F228" s="456"/>
      <c r="G228" s="457"/>
      <c r="H228" s="457"/>
      <c r="I228" s="458"/>
      <c r="J228" s="459"/>
      <c r="K228" s="458"/>
      <c r="L228" s="458"/>
      <c r="M228" s="459"/>
      <c r="N228" s="459"/>
      <c r="O228" s="539">
        <f>SUBTOTAL(9,O229:O233)</f>
        <v>0</v>
      </c>
      <c r="P228" s="539">
        <f>SUBTOTAL(9,P229:P233)</f>
        <v>0</v>
      </c>
      <c r="Q228" s="539">
        <f>SUBTOTAL(9,Q229:Q233)</f>
        <v>0</v>
      </c>
      <c r="R228" s="539">
        <f>SUBTOTAL(9,R229:R233)</f>
        <v>0</v>
      </c>
      <c r="S228" s="539"/>
      <c r="T228" s="539">
        <f>SUBTOTAL(9,T229:T233)</f>
        <v>0</v>
      </c>
      <c r="U228" s="539">
        <v>35000000</v>
      </c>
      <c r="V228" s="539">
        <v>10000000</v>
      </c>
      <c r="W228" s="539">
        <v>18000000</v>
      </c>
      <c r="X228" s="539"/>
      <c r="Y228" s="539">
        <f>SUM(Y229:Y233)</f>
        <v>73195</v>
      </c>
      <c r="Z228" s="654"/>
      <c r="AA228" s="502"/>
      <c r="AB228" s="503"/>
      <c r="AC228" s="503"/>
      <c r="AD228" s="503"/>
      <c r="AE228" s="486"/>
      <c r="AF228" s="486"/>
      <c r="AG228" s="486"/>
      <c r="AH228" s="486"/>
      <c r="AI228" s="486"/>
      <c r="AJ228" s="486"/>
    </row>
    <row r="229" spans="1:36" s="1" customFormat="1" ht="28.5" hidden="1" customHeight="1" x14ac:dyDescent="0.2">
      <c r="A229" s="9"/>
      <c r="B229" s="1517"/>
      <c r="C229" s="1012"/>
      <c r="D229" s="815" t="s">
        <v>928</v>
      </c>
      <c r="E229" s="728"/>
      <c r="F229" s="103" t="s">
        <v>930</v>
      </c>
      <c r="G229" s="105">
        <v>0</v>
      </c>
      <c r="H229" s="840">
        <v>0.5</v>
      </c>
      <c r="I229" s="840">
        <v>0.5</v>
      </c>
      <c r="J229" s="1283" t="s">
        <v>551</v>
      </c>
      <c r="K229" s="508"/>
      <c r="L229" s="508"/>
      <c r="M229" s="523"/>
      <c r="N229" s="523"/>
      <c r="O229" s="525"/>
      <c r="P229" s="525"/>
      <c r="Q229" s="525"/>
      <c r="R229" s="525"/>
      <c r="S229" s="525"/>
      <c r="T229" s="525"/>
      <c r="U229" s="525"/>
      <c r="V229" s="525">
        <v>10000000</v>
      </c>
      <c r="W229" s="525">
        <v>18000000</v>
      </c>
      <c r="X229" s="762"/>
      <c r="Y229" s="1218">
        <f>SUM(O229:T233)</f>
        <v>73195</v>
      </c>
      <c r="Z229" s="1280" t="s">
        <v>881</v>
      </c>
      <c r="AA229" s="621"/>
      <c r="AB229" s="486"/>
      <c r="AC229" s="486"/>
      <c r="AD229" s="486"/>
      <c r="AE229" s="486"/>
      <c r="AF229" s="486"/>
      <c r="AG229" s="486"/>
      <c r="AH229" s="486"/>
      <c r="AI229" s="486"/>
      <c r="AJ229" s="486"/>
    </row>
    <row r="230" spans="1:36" s="1" customFormat="1" ht="33" hidden="1" customHeight="1" x14ac:dyDescent="0.2">
      <c r="B230" s="1517"/>
      <c r="C230" s="1012"/>
      <c r="D230" s="815" t="s">
        <v>757</v>
      </c>
      <c r="E230" s="475"/>
      <c r="F230" s="103" t="s">
        <v>931</v>
      </c>
      <c r="G230" s="105">
        <v>1</v>
      </c>
      <c r="H230" s="840">
        <v>76</v>
      </c>
      <c r="I230" s="105">
        <v>81</v>
      </c>
      <c r="J230" s="1284"/>
      <c r="K230" s="508"/>
      <c r="L230" s="508"/>
      <c r="M230" s="523"/>
      <c r="N230" s="523"/>
      <c r="O230" s="1218"/>
      <c r="P230" s="1218"/>
      <c r="Q230" s="1225">
        <v>52468</v>
      </c>
      <c r="R230" s="1218"/>
      <c r="S230" s="1218"/>
      <c r="T230" s="1225">
        <v>20727</v>
      </c>
      <c r="U230" s="1218">
        <v>0</v>
      </c>
      <c r="V230" s="1218">
        <v>0</v>
      </c>
      <c r="W230" s="1218">
        <v>0</v>
      </c>
      <c r="X230" s="974"/>
      <c r="Y230" s="1219"/>
      <c r="Z230" s="1281"/>
      <c r="AA230" s="729"/>
      <c r="AB230" s="486"/>
      <c r="AC230" s="486"/>
      <c r="AD230" s="486"/>
      <c r="AE230" s="486"/>
      <c r="AF230" s="486"/>
      <c r="AG230" s="486"/>
      <c r="AH230" s="486"/>
      <c r="AI230" s="486"/>
      <c r="AJ230" s="486"/>
    </row>
    <row r="231" spans="1:36" s="1" customFormat="1" ht="44.25" hidden="1" customHeight="1" x14ac:dyDescent="0.2">
      <c r="B231" s="1517"/>
      <c r="C231" s="1012"/>
      <c r="D231" s="815" t="s">
        <v>758</v>
      </c>
      <c r="E231" s="475"/>
      <c r="F231" s="103" t="s">
        <v>489</v>
      </c>
      <c r="G231" s="452">
        <v>0</v>
      </c>
      <c r="H231" s="452">
        <v>0.08</v>
      </c>
      <c r="I231" s="452">
        <v>0.17054263565891473</v>
      </c>
      <c r="J231" s="1284"/>
      <c r="K231" s="508" t="s">
        <v>552</v>
      </c>
      <c r="L231" s="508" t="s">
        <v>553</v>
      </c>
      <c r="M231" s="453">
        <v>0</v>
      </c>
      <c r="N231" s="453">
        <v>1</v>
      </c>
      <c r="O231" s="1219"/>
      <c r="P231" s="1219"/>
      <c r="Q231" s="1226"/>
      <c r="R231" s="1219"/>
      <c r="S231" s="1219"/>
      <c r="T231" s="1226"/>
      <c r="U231" s="1219">
        <v>0</v>
      </c>
      <c r="V231" s="1219">
        <v>0</v>
      </c>
      <c r="W231" s="1219">
        <v>0</v>
      </c>
      <c r="X231" s="974"/>
      <c r="Y231" s="1219"/>
      <c r="Z231" s="1281"/>
      <c r="AA231" s="729"/>
      <c r="AB231" s="486"/>
      <c r="AC231" s="486"/>
      <c r="AD231" s="486"/>
      <c r="AE231" s="486"/>
      <c r="AF231" s="486"/>
      <c r="AG231" s="486"/>
      <c r="AH231" s="486"/>
      <c r="AI231" s="486"/>
      <c r="AJ231" s="486"/>
    </row>
    <row r="232" spans="1:36" s="1" customFormat="1" ht="28.5" hidden="1" customHeight="1" x14ac:dyDescent="0.2">
      <c r="B232" s="1517"/>
      <c r="C232" s="1012"/>
      <c r="D232" s="815" t="s">
        <v>759</v>
      </c>
      <c r="E232" s="475"/>
      <c r="F232" s="103" t="s">
        <v>932</v>
      </c>
      <c r="G232" s="105">
        <v>1</v>
      </c>
      <c r="H232" s="930">
        <v>0</v>
      </c>
      <c r="I232" s="105">
        <v>0</v>
      </c>
      <c r="J232" s="1284"/>
      <c r="K232" s="1283" t="s">
        <v>554</v>
      </c>
      <c r="L232" s="1283" t="s">
        <v>555</v>
      </c>
      <c r="M232" s="1292">
        <v>1</v>
      </c>
      <c r="N232" s="1292">
        <v>1</v>
      </c>
      <c r="O232" s="1219"/>
      <c r="P232" s="1219"/>
      <c r="Q232" s="1226"/>
      <c r="R232" s="1219"/>
      <c r="S232" s="1219"/>
      <c r="T232" s="1226"/>
      <c r="U232" s="1219">
        <v>0</v>
      </c>
      <c r="V232" s="1219">
        <v>0</v>
      </c>
      <c r="W232" s="1219">
        <v>0</v>
      </c>
      <c r="X232" s="974"/>
      <c r="Y232" s="1219"/>
      <c r="Z232" s="1281"/>
      <c r="AA232" s="729"/>
      <c r="AB232" s="486"/>
      <c r="AC232" s="486"/>
      <c r="AD232" s="486"/>
      <c r="AE232" s="486"/>
      <c r="AF232" s="486"/>
      <c r="AG232" s="486"/>
      <c r="AH232" s="486"/>
      <c r="AI232" s="486"/>
      <c r="AJ232" s="486"/>
    </row>
    <row r="233" spans="1:36" s="1" customFormat="1" ht="50.25" hidden="1" customHeight="1" x14ac:dyDescent="0.2">
      <c r="B233" s="1517"/>
      <c r="C233" s="1012"/>
      <c r="D233" s="832" t="s">
        <v>929</v>
      </c>
      <c r="E233" s="475"/>
      <c r="F233" s="709" t="s">
        <v>933</v>
      </c>
      <c r="G233" s="1050">
        <v>0.03</v>
      </c>
      <c r="H233" s="1051">
        <v>0</v>
      </c>
      <c r="I233" s="452">
        <v>0</v>
      </c>
      <c r="J233" s="1284"/>
      <c r="K233" s="1286"/>
      <c r="L233" s="1286"/>
      <c r="M233" s="1293"/>
      <c r="N233" s="1587"/>
      <c r="O233" s="1219"/>
      <c r="P233" s="1219"/>
      <c r="Q233" s="1226"/>
      <c r="R233" s="1219"/>
      <c r="S233" s="1219"/>
      <c r="T233" s="1226"/>
      <c r="U233" s="1220">
        <v>0</v>
      </c>
      <c r="V233" s="1220">
        <v>0</v>
      </c>
      <c r="W233" s="1220">
        <v>0</v>
      </c>
      <c r="X233" s="974"/>
      <c r="Y233" s="1219"/>
      <c r="Z233" s="1281"/>
      <c r="AA233" s="729"/>
      <c r="AB233" s="486"/>
      <c r="AC233" s="486"/>
      <c r="AD233" s="486"/>
      <c r="AE233" s="486"/>
      <c r="AF233" s="486"/>
      <c r="AG233" s="486"/>
      <c r="AH233" s="486"/>
      <c r="AI233" s="486"/>
      <c r="AJ233" s="486"/>
    </row>
    <row r="234" spans="1:36" s="1" customFormat="1" ht="33" customHeight="1" x14ac:dyDescent="0.2">
      <c r="A234" s="5">
        <v>2</v>
      </c>
      <c r="B234" s="1145" t="s">
        <v>1012</v>
      </c>
      <c r="C234" s="1175" t="s">
        <v>1000</v>
      </c>
      <c r="D234" s="1175"/>
      <c r="E234" s="1176"/>
      <c r="F234" s="1175"/>
      <c r="G234" s="1175"/>
      <c r="H234" s="1175"/>
      <c r="I234" s="1176"/>
      <c r="J234" s="1175"/>
      <c r="K234" s="1033"/>
      <c r="L234" s="790"/>
      <c r="M234" s="1562"/>
      <c r="N234" s="1121"/>
      <c r="O234" s="1122"/>
      <c r="P234" s="1122">
        <f>+P254</f>
        <v>0</v>
      </c>
      <c r="Q234" s="1122"/>
      <c r="R234" s="1122"/>
      <c r="S234" s="1123"/>
      <c r="T234" s="1122">
        <f>+T254</f>
        <v>0</v>
      </c>
      <c r="U234" s="1034">
        <v>4066790964</v>
      </c>
      <c r="V234" s="791">
        <v>4499580000</v>
      </c>
      <c r="W234" s="1563">
        <v>4639558000</v>
      </c>
      <c r="X234" s="1123"/>
      <c r="Y234" s="1122">
        <f>+Y254</f>
        <v>50000</v>
      </c>
      <c r="Z234" s="1124"/>
      <c r="AA234" s="502"/>
      <c r="AB234" s="503"/>
      <c r="AC234" s="503"/>
      <c r="AD234" s="503"/>
      <c r="AE234" s="486"/>
      <c r="AF234" s="486"/>
      <c r="AG234" s="486"/>
      <c r="AH234" s="486"/>
      <c r="AI234" s="486"/>
      <c r="AJ234" s="486"/>
    </row>
    <row r="235" spans="1:36" s="1" customFormat="1" ht="45" hidden="1" x14ac:dyDescent="0.2">
      <c r="A235" s="7" t="s">
        <v>116</v>
      </c>
      <c r="B235" s="1064" t="s">
        <v>33</v>
      </c>
      <c r="C235" s="1064"/>
      <c r="D235" s="1065" t="s">
        <v>117</v>
      </c>
      <c r="E235" s="20" t="e">
        <f>+Y235/#REF!</f>
        <v>#REF!</v>
      </c>
      <c r="F235" s="1066"/>
      <c r="G235" s="1067"/>
      <c r="H235" s="1067"/>
      <c r="I235" s="42"/>
      <c r="J235" s="1068"/>
      <c r="K235" s="42"/>
      <c r="L235" s="42"/>
      <c r="M235" s="43"/>
      <c r="N235" s="1068"/>
      <c r="O235" s="1069"/>
      <c r="P235" s="1069"/>
      <c r="Q235" s="1069"/>
      <c r="R235" s="1069"/>
      <c r="S235" s="1069"/>
      <c r="T235" s="1069"/>
      <c r="U235" s="541">
        <v>600000</v>
      </c>
      <c r="V235" s="541">
        <v>10000000</v>
      </c>
      <c r="W235" s="541">
        <v>17000000</v>
      </c>
      <c r="X235" s="1069"/>
      <c r="Y235" s="1069">
        <f>+Y238</f>
        <v>751654</v>
      </c>
      <c r="Z235" s="1070"/>
      <c r="AA235" s="502"/>
      <c r="AB235" s="503"/>
      <c r="AC235" s="503"/>
      <c r="AD235" s="503"/>
      <c r="AE235" s="486"/>
      <c r="AF235" s="486"/>
      <c r="AG235" s="486"/>
      <c r="AH235" s="486"/>
      <c r="AI235" s="486"/>
      <c r="AJ235" s="486"/>
    </row>
    <row r="236" spans="1:36" s="1" customFormat="1" ht="42.75" hidden="1" customHeight="1" x14ac:dyDescent="0.2">
      <c r="A236" s="9"/>
      <c r="B236" s="29" t="s">
        <v>129</v>
      </c>
      <c r="C236" s="29"/>
      <c r="D236" s="30" t="s">
        <v>119</v>
      </c>
      <c r="E236" s="21" t="e">
        <f>+Y236/#REF!</f>
        <v>#REF!</v>
      </c>
      <c r="F236" s="44" t="s">
        <v>510</v>
      </c>
      <c r="G236" s="45" t="s">
        <v>528</v>
      </c>
      <c r="H236" s="45"/>
      <c r="I236" s="46">
        <v>1</v>
      </c>
      <c r="J236" s="47"/>
      <c r="K236" s="46"/>
      <c r="L236" s="46"/>
      <c r="M236" s="47"/>
      <c r="N236" s="47"/>
      <c r="O236" s="542"/>
      <c r="P236" s="542"/>
      <c r="Q236" s="542"/>
      <c r="R236" s="542"/>
      <c r="S236" s="542"/>
      <c r="T236" s="542"/>
      <c r="U236" s="543" t="e">
        <f>+#REF!+#REF!+U239+#REF!+#REF!+U242</f>
        <v>#REF!</v>
      </c>
      <c r="V236" s="543" t="e">
        <f>+#REF!+#REF!+V239+#REF!+#REF!+V242</f>
        <v>#REF!</v>
      </c>
      <c r="W236" s="543" t="e">
        <f>+#REF!+#REF!+W239+#REF!+#REF!+W242</f>
        <v>#REF!</v>
      </c>
      <c r="X236" s="543"/>
      <c r="Y236" s="543" t="e">
        <f>+U236+V236+W236+#REF!</f>
        <v>#REF!</v>
      </c>
      <c r="Z236" s="1459" t="s">
        <v>381</v>
      </c>
      <c r="AA236" s="502"/>
      <c r="AB236" s="503"/>
      <c r="AC236" s="503"/>
      <c r="AD236" s="503"/>
      <c r="AE236" s="486"/>
      <c r="AF236" s="486"/>
      <c r="AG236" s="486"/>
      <c r="AH236" s="486"/>
      <c r="AI236" s="486"/>
      <c r="AJ236" s="486"/>
    </row>
    <row r="237" spans="1:36" s="1" customFormat="1" ht="57" hidden="1" x14ac:dyDescent="0.2">
      <c r="A237" s="9"/>
      <c r="B237" s="29" t="s">
        <v>130</v>
      </c>
      <c r="C237" s="29"/>
      <c r="D237" s="30" t="s">
        <v>118</v>
      </c>
      <c r="E237" s="21" t="e">
        <f>+Y237/#REF!</f>
        <v>#REF!</v>
      </c>
      <c r="F237" s="44" t="s">
        <v>511</v>
      </c>
      <c r="G237" s="49">
        <v>0</v>
      </c>
      <c r="H237" s="49"/>
      <c r="I237" s="46">
        <v>0.1</v>
      </c>
      <c r="J237" s="47"/>
      <c r="K237" s="46"/>
      <c r="L237" s="46"/>
      <c r="M237" s="47"/>
      <c r="N237" s="47"/>
      <c r="O237" s="542"/>
      <c r="P237" s="542"/>
      <c r="Q237" s="542"/>
      <c r="R237" s="542"/>
      <c r="S237" s="542"/>
      <c r="T237" s="542"/>
      <c r="U237" s="543">
        <f>+U240</f>
        <v>0</v>
      </c>
      <c r="V237" s="543">
        <f>+V240</f>
        <v>1000000</v>
      </c>
      <c r="W237" s="543">
        <f>+W240</f>
        <v>0</v>
      </c>
      <c r="X237" s="543"/>
      <c r="Y237" s="543" t="e">
        <f>+U237+V237+W237+#REF!</f>
        <v>#REF!</v>
      </c>
      <c r="Z237" s="1459"/>
      <c r="AA237" s="502"/>
      <c r="AB237" s="503"/>
      <c r="AC237" s="503"/>
      <c r="AD237" s="503"/>
      <c r="AE237" s="486"/>
      <c r="AF237" s="486"/>
      <c r="AG237" s="486"/>
      <c r="AH237" s="486"/>
      <c r="AI237" s="486"/>
      <c r="AJ237" s="486"/>
    </row>
    <row r="238" spans="1:36" s="1" customFormat="1" ht="28.5" hidden="1" customHeight="1" x14ac:dyDescent="0.2">
      <c r="A238" s="8" t="s">
        <v>120</v>
      </c>
      <c r="B238" s="1533" t="s">
        <v>37</v>
      </c>
      <c r="C238" s="1024"/>
      <c r="D238" s="33" t="s">
        <v>121</v>
      </c>
      <c r="E238" s="22" t="e">
        <f>+Y238/#REF!</f>
        <v>#REF!</v>
      </c>
      <c r="F238" s="50"/>
      <c r="G238" s="51"/>
      <c r="H238" s="51"/>
      <c r="I238" s="52"/>
      <c r="J238" s="53"/>
      <c r="K238" s="52"/>
      <c r="L238" s="52"/>
      <c r="M238" s="53"/>
      <c r="N238" s="53"/>
      <c r="O238" s="544">
        <f t="shared" ref="O238:S238" si="1">SUBTOTAL(9,O239)</f>
        <v>0</v>
      </c>
      <c r="P238" s="544">
        <f t="shared" si="1"/>
        <v>0</v>
      </c>
      <c r="Q238" s="544">
        <f t="shared" si="1"/>
        <v>0</v>
      </c>
      <c r="R238" s="544">
        <f t="shared" si="1"/>
        <v>0</v>
      </c>
      <c r="S238" s="544">
        <f t="shared" si="1"/>
        <v>0</v>
      </c>
      <c r="T238" s="544">
        <f>SUBTOTAL(9,T239)</f>
        <v>0</v>
      </c>
      <c r="U238" s="544">
        <v>600000</v>
      </c>
      <c r="V238" s="544">
        <v>10000000</v>
      </c>
      <c r="W238" s="544">
        <v>17000000</v>
      </c>
      <c r="X238" s="544"/>
      <c r="Y238" s="544">
        <f>SUM(Y239:Y242)</f>
        <v>751654</v>
      </c>
      <c r="Z238" s="657"/>
      <c r="AA238" s="502"/>
      <c r="AB238" s="503"/>
      <c r="AC238" s="503"/>
      <c r="AD238" s="503"/>
      <c r="AE238" s="486"/>
      <c r="AF238" s="486"/>
      <c r="AG238" s="486"/>
      <c r="AH238" s="486"/>
      <c r="AI238" s="486"/>
      <c r="AJ238" s="486"/>
    </row>
    <row r="239" spans="1:36" s="1" customFormat="1" ht="33" hidden="1" customHeight="1" x14ac:dyDescent="0.2">
      <c r="A239" s="9"/>
      <c r="B239" s="1534"/>
      <c r="C239" s="1025"/>
      <c r="D239" s="793" t="s">
        <v>760</v>
      </c>
      <c r="E239" s="21" t="e">
        <f>+Y239/#REF!</f>
        <v>#REF!</v>
      </c>
      <c r="F239" s="44" t="s">
        <v>513</v>
      </c>
      <c r="G239" s="54">
        <v>0.7</v>
      </c>
      <c r="H239" s="54" t="s">
        <v>512</v>
      </c>
      <c r="I239" s="48">
        <v>1E-3</v>
      </c>
      <c r="J239" s="1274" t="s">
        <v>867</v>
      </c>
      <c r="K239" s="767"/>
      <c r="L239" s="48"/>
      <c r="M239" s="55"/>
      <c r="N239" s="55"/>
      <c r="O239" s="1230"/>
      <c r="P239" s="1212">
        <v>183099</v>
      </c>
      <c r="Q239" s="1215">
        <f>410383+158172</f>
        <v>568555</v>
      </c>
      <c r="R239" s="1230"/>
      <c r="S239" s="768"/>
      <c r="T239" s="1230"/>
      <c r="U239" s="764"/>
      <c r="V239" s="764">
        <v>1000000</v>
      </c>
      <c r="W239" s="764">
        <v>0</v>
      </c>
      <c r="X239" s="960"/>
      <c r="Y239" s="1230">
        <f>SUM(O239:T242)</f>
        <v>751654</v>
      </c>
      <c r="Z239" s="1456" t="s">
        <v>882</v>
      </c>
      <c r="AA239" s="621"/>
      <c r="AB239" s="486"/>
      <c r="AC239" s="486"/>
      <c r="AD239" s="486"/>
      <c r="AE239" s="486"/>
      <c r="AF239" s="486"/>
      <c r="AG239" s="486"/>
      <c r="AH239" s="486"/>
      <c r="AI239" s="486"/>
      <c r="AJ239" s="486"/>
    </row>
    <row r="240" spans="1:36" s="1" customFormat="1" ht="33" hidden="1" customHeight="1" x14ac:dyDescent="0.2">
      <c r="A240" s="9"/>
      <c r="B240" s="1534"/>
      <c r="C240" s="1025"/>
      <c r="D240" s="793" t="s">
        <v>761</v>
      </c>
      <c r="E240" s="21" t="e">
        <f>+Y240/#REF!</f>
        <v>#REF!</v>
      </c>
      <c r="F240" s="44" t="s">
        <v>514</v>
      </c>
      <c r="G240" s="63">
        <v>0</v>
      </c>
      <c r="H240" s="910">
        <v>1</v>
      </c>
      <c r="I240" s="817">
        <v>1E-3</v>
      </c>
      <c r="J240" s="1250"/>
      <c r="K240" s="1294"/>
      <c r="L240" s="48"/>
      <c r="M240" s="55"/>
      <c r="N240" s="55"/>
      <c r="O240" s="1231"/>
      <c r="P240" s="1213"/>
      <c r="Q240" s="1216"/>
      <c r="R240" s="1231"/>
      <c r="S240" s="1557" t="s">
        <v>615</v>
      </c>
      <c r="T240" s="1231"/>
      <c r="U240" s="1287"/>
      <c r="V240" s="1287">
        <v>1000000</v>
      </c>
      <c r="W240" s="1287">
        <v>0</v>
      </c>
      <c r="X240" s="977"/>
      <c r="Y240" s="1231"/>
      <c r="Z240" s="1457"/>
      <c r="AA240" s="621"/>
      <c r="AB240" s="486"/>
      <c r="AC240" s="486"/>
      <c r="AD240" s="486"/>
      <c r="AE240" s="486"/>
      <c r="AF240" s="486"/>
      <c r="AG240" s="486"/>
      <c r="AH240" s="486"/>
      <c r="AI240" s="486"/>
      <c r="AJ240" s="486"/>
    </row>
    <row r="241" spans="1:36" s="1" customFormat="1" ht="33" hidden="1" customHeight="1" x14ac:dyDescent="0.2">
      <c r="A241" s="9"/>
      <c r="B241" s="1534"/>
      <c r="C241" s="1025"/>
      <c r="D241" s="793" t="s">
        <v>762</v>
      </c>
      <c r="E241" s="21"/>
      <c r="F241" s="44" t="s">
        <v>857</v>
      </c>
      <c r="G241" s="63">
        <v>0</v>
      </c>
      <c r="H241" s="910">
        <v>300</v>
      </c>
      <c r="I241" s="817">
        <v>300</v>
      </c>
      <c r="J241" s="1250"/>
      <c r="K241" s="1295"/>
      <c r="L241" s="48"/>
      <c r="M241" s="55"/>
      <c r="N241" s="55"/>
      <c r="O241" s="1231"/>
      <c r="P241" s="1213"/>
      <c r="Q241" s="1216"/>
      <c r="R241" s="1231"/>
      <c r="S241" s="1558"/>
      <c r="T241" s="1231"/>
      <c r="U241" s="1288"/>
      <c r="V241" s="1288"/>
      <c r="W241" s="1288"/>
      <c r="X241" s="977"/>
      <c r="Y241" s="1231"/>
      <c r="Z241" s="1457"/>
      <c r="AA241" s="621"/>
      <c r="AB241" s="486"/>
      <c r="AC241" s="486"/>
      <c r="AD241" s="486"/>
      <c r="AE241" s="486"/>
      <c r="AF241" s="486"/>
      <c r="AG241" s="486"/>
      <c r="AH241" s="486"/>
      <c r="AI241" s="486"/>
      <c r="AJ241" s="486"/>
    </row>
    <row r="242" spans="1:36" s="1" customFormat="1" ht="28.5" hidden="1" customHeight="1" x14ac:dyDescent="0.2">
      <c r="A242" s="9"/>
      <c r="B242" s="1535"/>
      <c r="C242" s="1026"/>
      <c r="D242" s="793" t="s">
        <v>763</v>
      </c>
      <c r="E242" s="21" t="e">
        <f>+Y242/#REF!</f>
        <v>#REF!</v>
      </c>
      <c r="F242" s="44" t="s">
        <v>874</v>
      </c>
      <c r="G242" s="48">
        <v>1</v>
      </c>
      <c r="H242" s="48">
        <v>2</v>
      </c>
      <c r="I242" s="48">
        <v>3</v>
      </c>
      <c r="J242" s="1250"/>
      <c r="K242" s="1289"/>
      <c r="L242" s="48"/>
      <c r="M242" s="55"/>
      <c r="N242" s="55"/>
      <c r="O242" s="1231"/>
      <c r="P242" s="1213"/>
      <c r="Q242" s="1216"/>
      <c r="R242" s="1231"/>
      <c r="S242" s="1559"/>
      <c r="T242" s="1231"/>
      <c r="U242" s="1289"/>
      <c r="V242" s="1289">
        <v>0</v>
      </c>
      <c r="W242" s="1289">
        <v>0</v>
      </c>
      <c r="X242" s="977"/>
      <c r="Y242" s="1231"/>
      <c r="Z242" s="1457"/>
      <c r="AA242" s="621"/>
      <c r="AB242" s="486"/>
      <c r="AC242" s="486"/>
      <c r="AD242" s="486"/>
      <c r="AE242" s="486"/>
      <c r="AF242" s="486"/>
      <c r="AG242" s="486"/>
      <c r="AH242" s="486"/>
      <c r="AI242" s="486"/>
      <c r="AJ242" s="486"/>
    </row>
    <row r="243" spans="1:36" s="1" customFormat="1" ht="28.5" hidden="1" customHeight="1" x14ac:dyDescent="0.2">
      <c r="A243" s="9"/>
      <c r="B243" s="899"/>
      <c r="C243" s="1026"/>
      <c r="D243" s="793" t="s">
        <v>934</v>
      </c>
      <c r="E243" s="21"/>
      <c r="F243" s="44" t="s">
        <v>937</v>
      </c>
      <c r="G243" s="48">
        <v>0</v>
      </c>
      <c r="H243" s="931">
        <v>1E-3</v>
      </c>
      <c r="I243" s="931">
        <v>1E-3</v>
      </c>
      <c r="J243" s="1250"/>
      <c r="K243" s="902"/>
      <c r="L243" s="48"/>
      <c r="M243" s="55"/>
      <c r="N243" s="55"/>
      <c r="O243" s="1231"/>
      <c r="P243" s="1213"/>
      <c r="Q243" s="1216"/>
      <c r="R243" s="1231"/>
      <c r="S243" s="903"/>
      <c r="T243" s="1231"/>
      <c r="U243" s="902"/>
      <c r="V243" s="902"/>
      <c r="W243" s="902"/>
      <c r="X243" s="977"/>
      <c r="Y243" s="1231"/>
      <c r="Z243" s="1457"/>
      <c r="AA243" s="621"/>
      <c r="AB243" s="486"/>
      <c r="AC243" s="486"/>
      <c r="AD243" s="486"/>
      <c r="AE243" s="486"/>
      <c r="AF243" s="486"/>
      <c r="AG243" s="486"/>
      <c r="AH243" s="486"/>
      <c r="AI243" s="486"/>
      <c r="AJ243" s="486"/>
    </row>
    <row r="244" spans="1:36" s="1" customFormat="1" ht="28.5" hidden="1" customHeight="1" x14ac:dyDescent="0.2">
      <c r="A244" s="9"/>
      <c r="B244" s="899"/>
      <c r="C244" s="1026"/>
      <c r="D244" s="793" t="s">
        <v>935</v>
      </c>
      <c r="E244" s="21"/>
      <c r="F244" s="44" t="s">
        <v>938</v>
      </c>
      <c r="G244" s="48">
        <v>0</v>
      </c>
      <c r="H244" s="48">
        <v>0</v>
      </c>
      <c r="I244" s="48">
        <v>0</v>
      </c>
      <c r="J244" s="1250"/>
      <c r="K244" s="902"/>
      <c r="L244" s="48"/>
      <c r="M244" s="55"/>
      <c r="N244" s="55"/>
      <c r="O244" s="1231"/>
      <c r="P244" s="1213"/>
      <c r="Q244" s="1216"/>
      <c r="R244" s="1231"/>
      <c r="S244" s="903"/>
      <c r="T244" s="1231"/>
      <c r="U244" s="902"/>
      <c r="V244" s="902"/>
      <c r="W244" s="902"/>
      <c r="X244" s="977"/>
      <c r="Y244" s="1231"/>
      <c r="Z244" s="1457"/>
      <c r="AA244" s="621"/>
      <c r="AB244" s="486"/>
      <c r="AC244" s="486"/>
      <c r="AD244" s="486"/>
      <c r="AE244" s="486"/>
      <c r="AF244" s="486"/>
      <c r="AG244" s="486"/>
      <c r="AH244" s="486"/>
      <c r="AI244" s="486"/>
      <c r="AJ244" s="486"/>
    </row>
    <row r="245" spans="1:36" s="1" customFormat="1" ht="42.75" hidden="1" customHeight="1" x14ac:dyDescent="0.2">
      <c r="A245" s="9"/>
      <c r="B245" s="899"/>
      <c r="C245" s="1026"/>
      <c r="D245" s="793" t="s">
        <v>936</v>
      </c>
      <c r="E245" s="21"/>
      <c r="F245" s="44" t="s">
        <v>939</v>
      </c>
      <c r="G245" s="48">
        <v>0</v>
      </c>
      <c r="H245" s="48">
        <v>0</v>
      </c>
      <c r="I245" s="48">
        <v>0</v>
      </c>
      <c r="J245" s="1275"/>
      <c r="K245" s="902"/>
      <c r="L245" s="48"/>
      <c r="M245" s="55"/>
      <c r="N245" s="55"/>
      <c r="O245" s="1232"/>
      <c r="P245" s="1214"/>
      <c r="Q245" s="1217"/>
      <c r="R245" s="1232"/>
      <c r="S245" s="903"/>
      <c r="T245" s="1232"/>
      <c r="U245" s="902"/>
      <c r="V245" s="902"/>
      <c r="W245" s="902"/>
      <c r="X245" s="959"/>
      <c r="Y245" s="1232"/>
      <c r="Z245" s="1461"/>
      <c r="AA245" s="621"/>
      <c r="AB245" s="486"/>
      <c r="AC245" s="486"/>
      <c r="AD245" s="486"/>
      <c r="AE245" s="486"/>
      <c r="AF245" s="486"/>
      <c r="AG245" s="486"/>
      <c r="AH245" s="486"/>
      <c r="AI245" s="486"/>
      <c r="AJ245" s="486"/>
    </row>
    <row r="246" spans="1:36" s="1" customFormat="1" ht="45" hidden="1" x14ac:dyDescent="0.2">
      <c r="A246" s="6"/>
      <c r="B246" s="25" t="s">
        <v>31</v>
      </c>
      <c r="C246" s="25"/>
      <c r="D246" s="26" t="s">
        <v>124</v>
      </c>
      <c r="E246" s="19"/>
      <c r="F246" s="36"/>
      <c r="G246" s="37"/>
      <c r="H246" s="37"/>
      <c r="I246" s="38"/>
      <c r="J246" s="39"/>
      <c r="K246" s="38"/>
      <c r="L246" s="38"/>
      <c r="M246" s="39"/>
      <c r="N246" s="39"/>
      <c r="O246" s="540"/>
      <c r="P246" s="540"/>
      <c r="Q246" s="540"/>
      <c r="R246" s="540"/>
      <c r="S246" s="540"/>
      <c r="T246" s="540"/>
      <c r="U246" s="540"/>
      <c r="V246" s="540"/>
      <c r="W246" s="540"/>
      <c r="X246" s="540"/>
      <c r="Y246" s="540">
        <f>+Y247</f>
        <v>1683467</v>
      </c>
      <c r="Z246" s="655"/>
      <c r="AA246" s="502"/>
      <c r="AB246" s="503"/>
      <c r="AC246" s="503"/>
      <c r="AD246" s="503"/>
      <c r="AE246" s="486"/>
      <c r="AF246" s="486"/>
      <c r="AG246" s="486"/>
      <c r="AH246" s="486"/>
      <c r="AI246" s="486"/>
      <c r="AJ246" s="486"/>
    </row>
    <row r="247" spans="1:36" s="1" customFormat="1" ht="45" hidden="1" x14ac:dyDescent="0.25">
      <c r="A247" s="7" t="s">
        <v>122</v>
      </c>
      <c r="B247" s="27" t="s">
        <v>33</v>
      </c>
      <c r="C247" s="27"/>
      <c r="D247" s="32" t="s">
        <v>764</v>
      </c>
      <c r="E247" s="20" t="e">
        <f>+Y247/#REF!</f>
        <v>#REF!</v>
      </c>
      <c r="F247" s="40"/>
      <c r="G247" s="41"/>
      <c r="H247" s="41"/>
      <c r="I247" s="42"/>
      <c r="J247" s="43"/>
      <c r="K247" s="42"/>
      <c r="L247" s="42"/>
      <c r="M247" s="43"/>
      <c r="N247" s="43"/>
      <c r="O247" s="541"/>
      <c r="P247" s="541"/>
      <c r="Q247" s="541"/>
      <c r="R247" s="541"/>
      <c r="S247" s="541"/>
      <c r="T247" s="541"/>
      <c r="U247" s="541">
        <v>300000</v>
      </c>
      <c r="V247" s="541">
        <v>3000000</v>
      </c>
      <c r="W247" s="541">
        <v>10000000</v>
      </c>
      <c r="X247" s="541"/>
      <c r="Y247" s="541">
        <f>+Y249</f>
        <v>1683467</v>
      </c>
      <c r="Z247" s="656"/>
      <c r="AA247" s="502"/>
      <c r="AB247" s="503"/>
      <c r="AC247" s="503"/>
      <c r="AD247" s="503"/>
      <c r="AE247" s="486"/>
      <c r="AF247" s="486"/>
      <c r="AG247" s="486"/>
      <c r="AH247" s="486"/>
      <c r="AI247" s="486"/>
      <c r="AJ247" s="486"/>
    </row>
    <row r="248" spans="1:36" s="4" customFormat="1" ht="99.75" hidden="1" x14ac:dyDescent="0.2">
      <c r="A248" s="370"/>
      <c r="B248" s="592" t="s">
        <v>138</v>
      </c>
      <c r="C248" s="592"/>
      <c r="D248" s="593" t="s">
        <v>515</v>
      </c>
      <c r="E248" s="594" t="e">
        <f>+Y248/#REF!</f>
        <v>#REF!</v>
      </c>
      <c r="F248" s="595" t="s">
        <v>516</v>
      </c>
      <c r="G248" s="622">
        <v>1</v>
      </c>
      <c r="H248" s="622"/>
      <c r="I248" s="622">
        <v>1</v>
      </c>
      <c r="J248" s="623"/>
      <c r="K248" s="622"/>
      <c r="L248" s="622"/>
      <c r="M248" s="623"/>
      <c r="N248" s="623"/>
      <c r="O248" s="624"/>
      <c r="P248" s="624"/>
      <c r="Q248" s="624"/>
      <c r="R248" s="624"/>
      <c r="S248" s="624"/>
      <c r="T248" s="624"/>
      <c r="U248" s="596">
        <f>SUM(U250:U253)</f>
        <v>0</v>
      </c>
      <c r="V248" s="596">
        <f>SUM(V250:V253)</f>
        <v>2000000</v>
      </c>
      <c r="W248" s="596">
        <f>SUM(W250:W253)</f>
        <v>0</v>
      </c>
      <c r="X248" s="596"/>
      <c r="Y248" s="596" t="e">
        <f>+U248+V248+W248+#REF!</f>
        <v>#REF!</v>
      </c>
      <c r="Z248" s="625" t="s">
        <v>381</v>
      </c>
      <c r="AA248" s="618"/>
      <c r="AB248" s="505"/>
      <c r="AC248" s="505"/>
      <c r="AD248" s="505"/>
      <c r="AE248" s="505"/>
      <c r="AF248" s="505"/>
      <c r="AG248" s="505"/>
      <c r="AH248" s="505"/>
      <c r="AI248" s="505"/>
      <c r="AJ248" s="505"/>
    </row>
    <row r="249" spans="1:36" s="1" customFormat="1" ht="15" hidden="1" x14ac:dyDescent="0.2">
      <c r="A249" s="8" t="s">
        <v>123</v>
      </c>
      <c r="B249" s="1533" t="s">
        <v>37</v>
      </c>
      <c r="C249" s="1024"/>
      <c r="D249" s="33" t="s">
        <v>124</v>
      </c>
      <c r="E249" s="22" t="e">
        <f>+Y249/#REF!</f>
        <v>#REF!</v>
      </c>
      <c r="F249" s="50"/>
      <c r="G249" s="51"/>
      <c r="H249" s="51"/>
      <c r="I249" s="52"/>
      <c r="J249" s="53"/>
      <c r="K249" s="52"/>
      <c r="L249" s="52"/>
      <c r="M249" s="53"/>
      <c r="N249" s="53"/>
      <c r="O249" s="544">
        <f>SUBTOTAL(9,O250)</f>
        <v>0</v>
      </c>
      <c r="P249" s="544">
        <f>SUBTOTAL(9,P250)</f>
        <v>0</v>
      </c>
      <c r="Q249" s="544">
        <f>SUBTOTAL(9,Q250)</f>
        <v>0</v>
      </c>
      <c r="R249" s="544">
        <f>SUBTOTAL(9,R250)</f>
        <v>0</v>
      </c>
      <c r="S249" s="544"/>
      <c r="T249" s="544">
        <f>SUBTOTAL(9,T250)</f>
        <v>0</v>
      </c>
      <c r="U249" s="544">
        <v>300000</v>
      </c>
      <c r="V249" s="544">
        <v>3000000</v>
      </c>
      <c r="W249" s="544">
        <v>10000000</v>
      </c>
      <c r="X249" s="544"/>
      <c r="Y249" s="544">
        <f>SUM(Y250)</f>
        <v>1683467</v>
      </c>
      <c r="Z249" s="657"/>
      <c r="AA249" s="502"/>
      <c r="AB249" s="503"/>
      <c r="AC249" s="503"/>
      <c r="AD249" s="503"/>
      <c r="AE249" s="486"/>
      <c r="AF249" s="486"/>
      <c r="AG249" s="486"/>
      <c r="AH249" s="486"/>
      <c r="AI249" s="486"/>
      <c r="AJ249" s="486"/>
    </row>
    <row r="250" spans="1:36" s="1" customFormat="1" ht="28.5" hidden="1" customHeight="1" x14ac:dyDescent="0.2">
      <c r="A250" s="9"/>
      <c r="B250" s="1534"/>
      <c r="C250" s="1025"/>
      <c r="D250" s="793" t="s">
        <v>765</v>
      </c>
      <c r="E250" s="21" t="e">
        <f>+Y250/#REF!</f>
        <v>#REF!</v>
      </c>
      <c r="F250" s="44" t="s">
        <v>517</v>
      </c>
      <c r="G250" s="48">
        <v>0</v>
      </c>
      <c r="H250" s="48">
        <v>0</v>
      </c>
      <c r="I250" s="48">
        <v>0</v>
      </c>
      <c r="J250" s="1228" t="s">
        <v>866</v>
      </c>
      <c r="K250" s="48"/>
      <c r="L250" s="48"/>
      <c r="M250" s="55"/>
      <c r="N250" s="55"/>
      <c r="O250" s="1230"/>
      <c r="P250" s="1215">
        <v>171996</v>
      </c>
      <c r="Q250" s="1216">
        <v>619822</v>
      </c>
      <c r="R250" s="1231"/>
      <c r="S250" s="1560" t="s">
        <v>616</v>
      </c>
      <c r="T250" s="1215">
        <v>891649</v>
      </c>
      <c r="U250" s="543"/>
      <c r="V250" s="543">
        <v>1000000</v>
      </c>
      <c r="W250" s="543">
        <v>0</v>
      </c>
      <c r="X250" s="1057"/>
      <c r="Y250" s="1230">
        <f>SUM(O250:T253)</f>
        <v>1683467</v>
      </c>
      <c r="Z250" s="1456" t="s">
        <v>882</v>
      </c>
      <c r="AA250" s="621"/>
      <c r="AB250" s="486"/>
      <c r="AC250" s="486"/>
      <c r="AD250" s="486"/>
      <c r="AE250" s="486"/>
      <c r="AF250" s="486"/>
      <c r="AG250" s="486"/>
      <c r="AH250" s="486"/>
      <c r="AI250" s="486"/>
      <c r="AJ250" s="486"/>
    </row>
    <row r="251" spans="1:36" s="1" customFormat="1" ht="28.5" hidden="1" customHeight="1" x14ac:dyDescent="0.2">
      <c r="A251" s="9"/>
      <c r="B251" s="1534"/>
      <c r="C251" s="1025"/>
      <c r="D251" s="831" t="s">
        <v>766</v>
      </c>
      <c r="E251" s="21" t="e">
        <f>+Y251/#REF!</f>
        <v>#REF!</v>
      </c>
      <c r="F251" s="44" t="s">
        <v>940</v>
      </c>
      <c r="G251" s="54">
        <v>10</v>
      </c>
      <c r="H251" s="932">
        <v>2</v>
      </c>
      <c r="I251" s="48">
        <v>15</v>
      </c>
      <c r="J251" s="1242"/>
      <c r="K251" s="1287"/>
      <c r="L251" s="48"/>
      <c r="M251" s="55"/>
      <c r="N251" s="55"/>
      <c r="O251" s="1231"/>
      <c r="P251" s="1216"/>
      <c r="Q251" s="1216"/>
      <c r="R251" s="1231"/>
      <c r="S251" s="1561"/>
      <c r="T251" s="1216"/>
      <c r="U251" s="543"/>
      <c r="V251" s="543">
        <v>1000000</v>
      </c>
      <c r="W251" s="543">
        <v>0</v>
      </c>
      <c r="X251" s="1107"/>
      <c r="Y251" s="1231"/>
      <c r="Z251" s="1457"/>
      <c r="AA251" s="621"/>
      <c r="AB251" s="486"/>
      <c r="AC251" s="486"/>
      <c r="AD251" s="486"/>
      <c r="AE251" s="486"/>
      <c r="AF251" s="486"/>
      <c r="AG251" s="486"/>
      <c r="AH251" s="486"/>
      <c r="AI251" s="486"/>
      <c r="AJ251" s="486"/>
    </row>
    <row r="252" spans="1:36" s="1" customFormat="1" ht="57" hidden="1" customHeight="1" x14ac:dyDescent="0.2">
      <c r="A252" s="9"/>
      <c r="B252" s="1534"/>
      <c r="C252" s="1025"/>
      <c r="D252" s="831" t="s">
        <v>767</v>
      </c>
      <c r="E252" s="21"/>
      <c r="F252" s="44" t="s">
        <v>941</v>
      </c>
      <c r="G252" s="54" t="s">
        <v>869</v>
      </c>
      <c r="H252" s="932">
        <v>40</v>
      </c>
      <c r="I252" s="48">
        <v>40</v>
      </c>
      <c r="J252" s="1242"/>
      <c r="K252" s="1288"/>
      <c r="L252" s="48"/>
      <c r="M252" s="55"/>
      <c r="N252" s="55"/>
      <c r="O252" s="1231"/>
      <c r="P252" s="1216"/>
      <c r="Q252" s="1216"/>
      <c r="R252" s="1231"/>
      <c r="S252" s="1561"/>
      <c r="T252" s="1216"/>
      <c r="U252" s="543"/>
      <c r="V252" s="543"/>
      <c r="W252" s="543"/>
      <c r="X252" s="1107"/>
      <c r="Y252" s="1231"/>
      <c r="Z252" s="1457"/>
      <c r="AA252" s="621"/>
      <c r="AB252" s="486"/>
      <c r="AC252" s="486"/>
      <c r="AD252" s="486"/>
      <c r="AE252" s="486"/>
      <c r="AF252" s="486"/>
      <c r="AG252" s="486"/>
      <c r="AH252" s="486"/>
      <c r="AI252" s="486"/>
      <c r="AJ252" s="486"/>
    </row>
    <row r="253" spans="1:36" s="1" customFormat="1" ht="28.5" hidden="1" customHeight="1" x14ac:dyDescent="0.2">
      <c r="A253" s="9"/>
      <c r="B253" s="1534"/>
      <c r="C253" s="1025"/>
      <c r="D253" s="1052" t="s">
        <v>768</v>
      </c>
      <c r="E253" s="21" t="e">
        <f>+Y253/#REF!</f>
        <v>#REF!</v>
      </c>
      <c r="F253" s="958" t="s">
        <v>942</v>
      </c>
      <c r="G253" s="1053">
        <v>0</v>
      </c>
      <c r="H253" s="1054">
        <v>2</v>
      </c>
      <c r="I253" s="48">
        <v>1</v>
      </c>
      <c r="J253" s="1242"/>
      <c r="K253" s="1289"/>
      <c r="L253" s="48"/>
      <c r="M253" s="55"/>
      <c r="N253" s="1120"/>
      <c r="O253" s="1231"/>
      <c r="P253" s="1216"/>
      <c r="Q253" s="1216"/>
      <c r="R253" s="1231"/>
      <c r="S253" s="1561"/>
      <c r="T253" s="1216"/>
      <c r="U253" s="543"/>
      <c r="V253" s="543">
        <v>0</v>
      </c>
      <c r="W253" s="543">
        <v>0</v>
      </c>
      <c r="X253" s="1107"/>
      <c r="Y253" s="1231"/>
      <c r="Z253" s="1457"/>
      <c r="AA253" s="621"/>
      <c r="AB253" s="486"/>
      <c r="AC253" s="486"/>
      <c r="AD253" s="486"/>
      <c r="AE253" s="486"/>
      <c r="AF253" s="486"/>
      <c r="AG253" s="486"/>
      <c r="AH253" s="486"/>
      <c r="AI253" s="486"/>
      <c r="AJ253" s="486"/>
    </row>
    <row r="254" spans="1:36" s="1" customFormat="1" ht="15" x14ac:dyDescent="0.2">
      <c r="A254" s="6"/>
      <c r="B254" s="1235" t="s">
        <v>31</v>
      </c>
      <c r="C254" s="1235"/>
      <c r="D254" s="1235" t="s">
        <v>769</v>
      </c>
      <c r="E254" s="1236"/>
      <c r="F254" s="1235"/>
      <c r="G254" s="1235"/>
      <c r="H254" s="1235"/>
      <c r="I254" s="1236"/>
      <c r="J254" s="1235"/>
      <c r="K254" s="1035"/>
      <c r="L254" s="38"/>
      <c r="M254" s="1564"/>
      <c r="N254" s="1125"/>
      <c r="O254" s="1126"/>
      <c r="P254" s="1126">
        <f>+P255</f>
        <v>0</v>
      </c>
      <c r="Q254" s="1126">
        <f>+Q255</f>
        <v>50000</v>
      </c>
      <c r="R254" s="1126">
        <f>+R255</f>
        <v>0</v>
      </c>
      <c r="S254" s="1126"/>
      <c r="T254" s="1126">
        <f>+T255</f>
        <v>0</v>
      </c>
      <c r="U254" s="1037"/>
      <c r="V254" s="540"/>
      <c r="W254" s="1566"/>
      <c r="X254" s="1126"/>
      <c r="Y254" s="1126">
        <f>+Y255</f>
        <v>50000</v>
      </c>
      <c r="Z254" s="1129"/>
      <c r="AA254" s="502"/>
      <c r="AB254" s="503"/>
      <c r="AC254" s="503"/>
      <c r="AD254" s="503"/>
      <c r="AE254" s="486"/>
      <c r="AF254" s="486"/>
      <c r="AG254" s="486"/>
      <c r="AH254" s="486"/>
      <c r="AI254" s="486"/>
      <c r="AJ254" s="486"/>
    </row>
    <row r="255" spans="1:36" s="1" customFormat="1" ht="15" x14ac:dyDescent="0.25">
      <c r="A255" s="7" t="s">
        <v>125</v>
      </c>
      <c r="B255" s="1243" t="s">
        <v>33</v>
      </c>
      <c r="C255" s="1243"/>
      <c r="D255" s="1237" t="s">
        <v>993</v>
      </c>
      <c r="E255" s="1238"/>
      <c r="F255" s="1237"/>
      <c r="G255" s="1237"/>
      <c r="H255" s="1237"/>
      <c r="I255" s="1238"/>
      <c r="J255" s="1237"/>
      <c r="K255" s="1036"/>
      <c r="L255" s="42"/>
      <c r="M255" s="1565"/>
      <c r="N255" s="1127"/>
      <c r="O255" s="1128"/>
      <c r="P255" s="1128">
        <f>+P257</f>
        <v>0</v>
      </c>
      <c r="Q255" s="1128">
        <f>+Q257</f>
        <v>50000</v>
      </c>
      <c r="R255" s="1128">
        <f>+R257</f>
        <v>0</v>
      </c>
      <c r="S255" s="1128"/>
      <c r="T255" s="1128">
        <f>+T257</f>
        <v>0</v>
      </c>
      <c r="U255" s="1038">
        <v>100000</v>
      </c>
      <c r="V255" s="541">
        <v>1000000</v>
      </c>
      <c r="W255" s="1567">
        <v>10000000</v>
      </c>
      <c r="X255" s="1128"/>
      <c r="Y255" s="1128">
        <f>+Y257</f>
        <v>50000</v>
      </c>
      <c r="Z255" s="1130"/>
      <c r="AA255" s="502"/>
      <c r="AB255" s="503"/>
      <c r="AC255" s="503"/>
      <c r="AD255" s="503"/>
      <c r="AE255" s="486"/>
      <c r="AF255" s="486"/>
      <c r="AG255" s="486"/>
      <c r="AH255" s="486"/>
      <c r="AI255" s="486"/>
      <c r="AJ255" s="486"/>
    </row>
    <row r="256" spans="1:36" s="4" customFormat="1" ht="33" hidden="1" customHeight="1" x14ac:dyDescent="0.2">
      <c r="A256" s="370"/>
      <c r="B256" s="1071" t="s">
        <v>139</v>
      </c>
      <c r="C256" s="1071"/>
      <c r="D256" s="1072" t="s">
        <v>219</v>
      </c>
      <c r="E256" s="594" t="e">
        <f>+Y256/#REF!</f>
        <v>#REF!</v>
      </c>
      <c r="F256" s="1073" t="s">
        <v>518</v>
      </c>
      <c r="G256" s="1074">
        <v>0</v>
      </c>
      <c r="H256" s="1074"/>
      <c r="I256" s="626">
        <v>0</v>
      </c>
      <c r="J256" s="1075"/>
      <c r="K256" s="626"/>
      <c r="L256" s="626"/>
      <c r="M256" s="627"/>
      <c r="N256" s="1075"/>
      <c r="O256" s="1076"/>
      <c r="P256" s="1076"/>
      <c r="Q256" s="1076"/>
      <c r="R256" s="1076"/>
      <c r="S256" s="1076"/>
      <c r="T256" s="1076"/>
      <c r="U256" s="596">
        <f>+U258</f>
        <v>0</v>
      </c>
      <c r="V256" s="596">
        <f>+V258</f>
        <v>1000000</v>
      </c>
      <c r="W256" s="596">
        <f>+W258</f>
        <v>1000000</v>
      </c>
      <c r="X256" s="1076"/>
      <c r="Y256" s="1076" t="e">
        <f>+U256+V256+W256+#REF!</f>
        <v>#REF!</v>
      </c>
      <c r="Z256" s="1077" t="s">
        <v>382</v>
      </c>
      <c r="AA256" s="618"/>
      <c r="AB256" s="505"/>
      <c r="AC256" s="505"/>
      <c r="AD256" s="505"/>
      <c r="AE256" s="505"/>
      <c r="AF256" s="505"/>
      <c r="AG256" s="505"/>
      <c r="AH256" s="505"/>
      <c r="AI256" s="505"/>
      <c r="AJ256" s="505"/>
    </row>
    <row r="257" spans="1:36" s="1" customFormat="1" ht="33" customHeight="1" x14ac:dyDescent="0.2">
      <c r="A257" s="8" t="s">
        <v>126</v>
      </c>
      <c r="B257" s="1131" t="s">
        <v>1029</v>
      </c>
      <c r="C257" s="1169" t="s">
        <v>1017</v>
      </c>
      <c r="D257" s="1169"/>
      <c r="E257" s="22" t="e">
        <f>+Y257/#REF!</f>
        <v>#REF!</v>
      </c>
      <c r="F257" s="1133" t="s">
        <v>994</v>
      </c>
      <c r="G257" s="1134">
        <v>0.33</v>
      </c>
      <c r="H257" s="1134">
        <v>0.28000000000000003</v>
      </c>
      <c r="I257" s="1569"/>
      <c r="J257" s="1137"/>
      <c r="K257" s="1039"/>
      <c r="L257" s="52"/>
      <c r="M257" s="1571"/>
      <c r="N257" s="1137"/>
      <c r="O257" s="1138">
        <f>SUBTOTAL(9,O258:O261)</f>
        <v>0</v>
      </c>
      <c r="P257" s="1138">
        <f>SUBTOTAL(9,P258:P261)</f>
        <v>0</v>
      </c>
      <c r="Q257" s="1138">
        <f>SUBTOTAL(9,Q258:Q261)</f>
        <v>50000</v>
      </c>
      <c r="R257" s="1138">
        <f>SUBTOTAL(9,R258:R261)</f>
        <v>0</v>
      </c>
      <c r="S257" s="1138"/>
      <c r="T257" s="1138">
        <f>+T261+T260+T259+T258</f>
        <v>0</v>
      </c>
      <c r="U257" s="1041">
        <v>100000</v>
      </c>
      <c r="V257" s="544">
        <v>1000000</v>
      </c>
      <c r="W257" s="1572">
        <v>10000000</v>
      </c>
      <c r="X257" s="1138"/>
      <c r="Y257" s="1138">
        <f>+Y261+Y260+Y259+Y258</f>
        <v>50000</v>
      </c>
      <c r="Z257" s="1143"/>
      <c r="AA257" s="502"/>
      <c r="AB257" s="503"/>
      <c r="AC257" s="503"/>
      <c r="AD257" s="503"/>
      <c r="AE257" s="486"/>
      <c r="AF257" s="486"/>
      <c r="AG257" s="486"/>
      <c r="AH257" s="486"/>
      <c r="AI257" s="486"/>
      <c r="AJ257" s="486"/>
    </row>
    <row r="258" spans="1:36" s="1" customFormat="1" ht="77.25" customHeight="1" x14ac:dyDescent="0.2">
      <c r="A258" s="9"/>
      <c r="B258" s="1131" t="s">
        <v>1028</v>
      </c>
      <c r="C258" s="1170" t="s">
        <v>995</v>
      </c>
      <c r="D258" s="1170"/>
      <c r="E258" s="21" t="e">
        <f>+Y258/#REF!</f>
        <v>#REF!</v>
      </c>
      <c r="F258" s="1135" t="s">
        <v>996</v>
      </c>
      <c r="G258" s="1136">
        <v>354</v>
      </c>
      <c r="H258" s="1136">
        <v>200</v>
      </c>
      <c r="I258" s="1570">
        <v>165</v>
      </c>
      <c r="J258" s="1233" t="s">
        <v>1018</v>
      </c>
      <c r="K258" s="1040"/>
      <c r="L258" s="48"/>
      <c r="M258" s="818"/>
      <c r="N258" s="1204" t="s">
        <v>1020</v>
      </c>
      <c r="O258" s="1140"/>
      <c r="P258" s="1556">
        <v>0</v>
      </c>
      <c r="Q258" s="1241">
        <v>40000</v>
      </c>
      <c r="R258" s="1139"/>
      <c r="S258" s="1144"/>
      <c r="T258" s="1141">
        <v>0</v>
      </c>
      <c r="U258" s="1042"/>
      <c r="V258" s="543">
        <v>1000000</v>
      </c>
      <c r="W258" s="1573">
        <v>1000000</v>
      </c>
      <c r="X258" s="1144"/>
      <c r="Y258" s="1141">
        <f>SUBTOTAL(9,O258:T258)</f>
        <v>40000</v>
      </c>
      <c r="Z258" s="1465" t="s">
        <v>992</v>
      </c>
      <c r="AA258" s="621"/>
      <c r="AB258" s="486"/>
      <c r="AC258" s="486"/>
      <c r="AD258" s="486"/>
      <c r="AE258" s="486"/>
      <c r="AF258" s="486"/>
      <c r="AG258" s="486"/>
      <c r="AH258" s="486"/>
      <c r="AI258" s="486"/>
      <c r="AJ258" s="486"/>
    </row>
    <row r="259" spans="1:36" s="1" customFormat="1" ht="15" customHeight="1" x14ac:dyDescent="0.2">
      <c r="A259" s="9"/>
      <c r="B259" s="1182" t="s">
        <v>1028</v>
      </c>
      <c r="C259" s="1171" t="s">
        <v>997</v>
      </c>
      <c r="D259" s="1171"/>
      <c r="E259" s="805"/>
      <c r="F259" s="1171" t="s">
        <v>998</v>
      </c>
      <c r="G259" s="1241">
        <v>247</v>
      </c>
      <c r="H259" s="1241">
        <v>80</v>
      </c>
      <c r="I259" s="1570"/>
      <c r="J259" s="1233"/>
      <c r="K259" s="1040"/>
      <c r="L259" s="48"/>
      <c r="M259" s="818"/>
      <c r="N259" s="1204"/>
      <c r="O259" s="1206"/>
      <c r="P259" s="1556"/>
      <c r="Q259" s="1241"/>
      <c r="R259" s="1170"/>
      <c r="S259" s="1144"/>
      <c r="T259" s="1207">
        <v>0</v>
      </c>
      <c r="U259" s="1042"/>
      <c r="V259" s="543"/>
      <c r="W259" s="1573"/>
      <c r="X259" s="1210"/>
      <c r="Y259" s="1207">
        <f>SUBTOTAL(9,O259:T259)</f>
        <v>0</v>
      </c>
      <c r="Z259" s="1465"/>
      <c r="AA259" s="621"/>
      <c r="AB259" s="486"/>
      <c r="AC259" s="486"/>
      <c r="AD259" s="486"/>
      <c r="AE259" s="486"/>
      <c r="AF259" s="486"/>
      <c r="AG259" s="486"/>
      <c r="AH259" s="486"/>
      <c r="AI259" s="486"/>
      <c r="AJ259" s="486"/>
    </row>
    <row r="260" spans="1:36" s="1" customFormat="1" ht="56.25" customHeight="1" x14ac:dyDescent="0.2">
      <c r="A260" s="9"/>
      <c r="B260" s="1182"/>
      <c r="C260" s="1171"/>
      <c r="D260" s="1171"/>
      <c r="E260" s="1568" t="s">
        <v>998</v>
      </c>
      <c r="F260" s="1171"/>
      <c r="G260" s="1241"/>
      <c r="H260" s="1241"/>
      <c r="I260" s="1570"/>
      <c r="J260" s="1233"/>
      <c r="K260" s="1040"/>
      <c r="L260" s="48"/>
      <c r="M260" s="818"/>
      <c r="N260" s="1204"/>
      <c r="O260" s="1206"/>
      <c r="P260" s="1556"/>
      <c r="Q260" s="1241"/>
      <c r="R260" s="1170"/>
      <c r="S260" s="1144"/>
      <c r="T260" s="1207"/>
      <c r="U260" s="1042"/>
      <c r="V260" s="543"/>
      <c r="W260" s="1573"/>
      <c r="X260" s="1210"/>
      <c r="Y260" s="1207"/>
      <c r="Z260" s="1465"/>
      <c r="AA260" s="621"/>
      <c r="AB260" s="486"/>
      <c r="AC260" s="486"/>
      <c r="AD260" s="486"/>
      <c r="AE260" s="486"/>
      <c r="AF260" s="486"/>
      <c r="AG260" s="486"/>
      <c r="AH260" s="486"/>
      <c r="AI260" s="486"/>
      <c r="AJ260" s="486"/>
    </row>
    <row r="261" spans="1:36" s="1" customFormat="1" ht="114" x14ac:dyDescent="0.2">
      <c r="A261" s="9"/>
      <c r="B261" s="1132" t="s">
        <v>1028</v>
      </c>
      <c r="C261" s="1172" t="s">
        <v>1001</v>
      </c>
      <c r="D261" s="1172"/>
      <c r="E261" s="21"/>
      <c r="F261" s="1135" t="s">
        <v>999</v>
      </c>
      <c r="G261" s="1136">
        <v>1</v>
      </c>
      <c r="H261" s="1136">
        <v>1</v>
      </c>
      <c r="I261" s="1570">
        <v>71</v>
      </c>
      <c r="J261" s="1159" t="s">
        <v>1021</v>
      </c>
      <c r="K261" s="1040"/>
      <c r="L261" s="48"/>
      <c r="M261" s="818"/>
      <c r="N261" s="1142" t="s">
        <v>1019</v>
      </c>
      <c r="O261" s="1144"/>
      <c r="P261" s="1144">
        <v>0</v>
      </c>
      <c r="Q261" s="1144">
        <v>10000</v>
      </c>
      <c r="R261" s="1144"/>
      <c r="S261" s="1144"/>
      <c r="T261" s="1144">
        <f>+P261</f>
        <v>0</v>
      </c>
      <c r="U261" s="1042"/>
      <c r="V261" s="543"/>
      <c r="W261" s="1573"/>
      <c r="X261" s="1144"/>
      <c r="Y261" s="1144">
        <f>SUBTOTAL(9,O261:T261)</f>
        <v>10000</v>
      </c>
      <c r="Z261" s="1465"/>
      <c r="AA261" s="621"/>
      <c r="AB261" s="486"/>
      <c r="AC261" s="486"/>
      <c r="AD261" s="486"/>
      <c r="AE261" s="486"/>
      <c r="AF261" s="486"/>
      <c r="AG261" s="486"/>
      <c r="AH261" s="486"/>
      <c r="AI261" s="486"/>
      <c r="AJ261" s="486"/>
    </row>
    <row r="262" spans="1:36" s="1" customFormat="1" ht="30" hidden="1" customHeight="1" x14ac:dyDescent="0.2">
      <c r="A262" s="6" t="s">
        <v>131</v>
      </c>
      <c r="B262" s="1078" t="s">
        <v>31</v>
      </c>
      <c r="C262" s="1078"/>
      <c r="D262" s="1079" t="s">
        <v>133</v>
      </c>
      <c r="E262" s="19" t="e">
        <f>+Y262/#REF!</f>
        <v>#REF!</v>
      </c>
      <c r="F262" s="1080"/>
      <c r="G262" s="1081"/>
      <c r="H262" s="1081"/>
      <c r="I262" s="38"/>
      <c r="J262" s="1082"/>
      <c r="K262" s="38"/>
      <c r="L262" s="38"/>
      <c r="M262" s="39"/>
      <c r="N262" s="1082"/>
      <c r="O262" s="1083"/>
      <c r="P262" s="1083"/>
      <c r="Q262" s="1083"/>
      <c r="R262" s="1083"/>
      <c r="S262" s="1083"/>
      <c r="T262" s="1083"/>
      <c r="U262" s="540">
        <v>3414287930</v>
      </c>
      <c r="V262" s="540">
        <v>3670180000</v>
      </c>
      <c r="W262" s="540">
        <v>3704052000</v>
      </c>
      <c r="X262" s="1083"/>
      <c r="Y262" s="1083">
        <f>+Y263+Y289</f>
        <v>1135247</v>
      </c>
      <c r="Z262" s="1466"/>
      <c r="AA262" s="502"/>
      <c r="AB262" s="503"/>
      <c r="AC262" s="503"/>
      <c r="AD262" s="503"/>
      <c r="AE262" s="486"/>
      <c r="AF262" s="486"/>
      <c r="AG262" s="486"/>
      <c r="AH262" s="486"/>
      <c r="AI262" s="486"/>
      <c r="AJ262" s="486"/>
    </row>
    <row r="263" spans="1:36" s="1" customFormat="1" ht="15" hidden="1" customHeight="1" x14ac:dyDescent="0.2">
      <c r="A263" s="7" t="s">
        <v>132</v>
      </c>
      <c r="B263" s="27" t="s">
        <v>33</v>
      </c>
      <c r="C263" s="27"/>
      <c r="D263" s="28" t="s">
        <v>770</v>
      </c>
      <c r="E263" s="20" t="e">
        <f>+Y263/#REF!</f>
        <v>#REF!</v>
      </c>
      <c r="F263" s="40"/>
      <c r="G263" s="41"/>
      <c r="H263" s="41"/>
      <c r="I263" s="42"/>
      <c r="J263" s="43"/>
      <c r="K263" s="42"/>
      <c r="L263" s="42"/>
      <c r="M263" s="43"/>
      <c r="N263" s="43"/>
      <c r="O263" s="541"/>
      <c r="P263" s="541"/>
      <c r="Q263" s="541"/>
      <c r="R263" s="541"/>
      <c r="S263" s="541"/>
      <c r="T263" s="541"/>
      <c r="U263" s="541">
        <v>3414287930</v>
      </c>
      <c r="V263" s="541">
        <v>3670180000</v>
      </c>
      <c r="W263" s="541">
        <v>3704052000</v>
      </c>
      <c r="X263" s="541"/>
      <c r="Y263" s="541">
        <f>+Y266+Y276+Y284+Y287</f>
        <v>990453</v>
      </c>
      <c r="Z263" s="1466"/>
      <c r="AA263" s="502"/>
      <c r="AB263" s="503"/>
      <c r="AC263" s="503"/>
      <c r="AD263" s="503"/>
      <c r="AE263" s="486"/>
      <c r="AF263" s="486"/>
      <c r="AG263" s="486"/>
      <c r="AH263" s="486"/>
      <c r="AI263" s="486"/>
      <c r="AJ263" s="486"/>
    </row>
    <row r="264" spans="1:36" s="1" customFormat="1" ht="33" hidden="1" customHeight="1" x14ac:dyDescent="0.2">
      <c r="A264" s="9"/>
      <c r="B264" s="29" t="s">
        <v>150</v>
      </c>
      <c r="C264" s="29"/>
      <c r="D264" s="30" t="s">
        <v>135</v>
      </c>
      <c r="E264" s="21" t="e">
        <f>+Y264/#REF!</f>
        <v>#REF!</v>
      </c>
      <c r="F264" s="44" t="s">
        <v>232</v>
      </c>
      <c r="G264" s="59">
        <f>+(98+99+87)/3/100</f>
        <v>0.94666666666666677</v>
      </c>
      <c r="H264" s="59"/>
      <c r="I264" s="60">
        <v>0.94669999999999999</v>
      </c>
      <c r="J264" s="61"/>
      <c r="K264" s="60"/>
      <c r="L264" s="60"/>
      <c r="M264" s="61"/>
      <c r="N264" s="61"/>
      <c r="O264" s="543"/>
      <c r="P264" s="543"/>
      <c r="Q264" s="543"/>
      <c r="R264" s="543"/>
      <c r="S264" s="543"/>
      <c r="T264" s="543"/>
      <c r="U264" s="543">
        <f>+U266+U276+U284-U265</f>
        <v>3364287930</v>
      </c>
      <c r="V264" s="543">
        <f>+V266+V276+V284-V265</f>
        <v>3620180000</v>
      </c>
      <c r="W264" s="543">
        <f>+W266+W276+W284-W265</f>
        <v>3604052000</v>
      </c>
      <c r="X264" s="543"/>
      <c r="Y264" s="543" t="e">
        <f>+U264+V264+W264+#REF!</f>
        <v>#REF!</v>
      </c>
      <c r="Z264" s="1466"/>
      <c r="AA264" s="502"/>
      <c r="AB264" s="503"/>
      <c r="AC264" s="503"/>
      <c r="AD264" s="503"/>
      <c r="AE264" s="486"/>
      <c r="AF264" s="486"/>
      <c r="AG264" s="486"/>
      <c r="AH264" s="486"/>
      <c r="AI264" s="486"/>
      <c r="AJ264" s="486"/>
    </row>
    <row r="265" spans="1:36" s="1" customFormat="1" ht="33" hidden="1" customHeight="1" x14ac:dyDescent="0.2">
      <c r="A265" s="9"/>
      <c r="B265" s="29" t="s">
        <v>151</v>
      </c>
      <c r="C265" s="29"/>
      <c r="D265" s="30" t="s">
        <v>134</v>
      </c>
      <c r="E265" s="21" t="e">
        <f>+Y265/#REF!</f>
        <v>#REF!</v>
      </c>
      <c r="F265" s="44" t="s">
        <v>233</v>
      </c>
      <c r="G265" s="62">
        <v>0.23</v>
      </c>
      <c r="H265" s="62"/>
      <c r="I265" s="60">
        <v>0.23</v>
      </c>
      <c r="J265" s="61"/>
      <c r="K265" s="60"/>
      <c r="L265" s="60"/>
      <c r="M265" s="61"/>
      <c r="N265" s="61"/>
      <c r="O265" s="543"/>
      <c r="P265" s="543"/>
      <c r="Q265" s="543"/>
      <c r="R265" s="543"/>
      <c r="S265" s="543"/>
      <c r="T265" s="543"/>
      <c r="U265" s="543">
        <f>+U271</f>
        <v>50000000</v>
      </c>
      <c r="V265" s="543">
        <f>+V271</f>
        <v>50000000</v>
      </c>
      <c r="W265" s="543">
        <f>+W271</f>
        <v>100000000</v>
      </c>
      <c r="X265" s="543"/>
      <c r="Y265" s="543" t="e">
        <f>+U265+V265+W265+#REF!</f>
        <v>#REF!</v>
      </c>
      <c r="Z265" s="1466"/>
      <c r="AA265" s="502"/>
      <c r="AB265" s="503"/>
      <c r="AC265" s="503"/>
      <c r="AD265" s="503"/>
      <c r="AE265" s="486"/>
      <c r="AF265" s="486"/>
      <c r="AG265" s="486"/>
      <c r="AH265" s="486"/>
      <c r="AI265" s="486"/>
      <c r="AJ265" s="486"/>
    </row>
    <row r="266" spans="1:36" s="1" customFormat="1" ht="45" hidden="1" customHeight="1" x14ac:dyDescent="0.25">
      <c r="A266" s="8" t="s">
        <v>136</v>
      </c>
      <c r="B266" s="31" t="s">
        <v>37</v>
      </c>
      <c r="C266" s="31"/>
      <c r="D266" s="34" t="s">
        <v>137</v>
      </c>
      <c r="E266" s="22" t="e">
        <f>+Y266/#REF!</f>
        <v>#REF!</v>
      </c>
      <c r="F266" s="50"/>
      <c r="G266" s="51"/>
      <c r="H266" s="51"/>
      <c r="I266" s="52"/>
      <c r="J266" s="53"/>
      <c r="K266" s="52"/>
      <c r="L266" s="52"/>
      <c r="M266" s="53"/>
      <c r="N266" s="53"/>
      <c r="O266" s="544">
        <f>SUBTOTAL(9,O267:O275)</f>
        <v>0</v>
      </c>
      <c r="P266" s="544">
        <f>SUBTOTAL(9,P267:P275)</f>
        <v>0</v>
      </c>
      <c r="Q266" s="544">
        <f>SUBTOTAL(9,Q267:Q275)</f>
        <v>0</v>
      </c>
      <c r="R266" s="544">
        <f>SUBTOTAL(9,R267:R275)</f>
        <v>0</v>
      </c>
      <c r="S266" s="544"/>
      <c r="T266" s="544">
        <f>SUBTOTAL(9,T267:T275)</f>
        <v>0</v>
      </c>
      <c r="U266" s="544">
        <v>1205239525</v>
      </c>
      <c r="V266" s="544">
        <v>1434325689</v>
      </c>
      <c r="W266" s="544">
        <v>1443605862.2</v>
      </c>
      <c r="X266" s="544"/>
      <c r="Y266" s="544">
        <f>SUM(Y267:Y275)</f>
        <v>24160</v>
      </c>
      <c r="Z266" s="1466"/>
      <c r="AA266" s="502"/>
      <c r="AB266" s="503"/>
      <c r="AC266" s="503"/>
      <c r="AD266" s="503"/>
      <c r="AE266" s="486"/>
      <c r="AF266" s="486"/>
      <c r="AG266" s="486"/>
      <c r="AH266" s="486"/>
      <c r="AI266" s="486"/>
      <c r="AJ266" s="486"/>
    </row>
    <row r="267" spans="1:36" s="1" customFormat="1" ht="42.75" hidden="1" customHeight="1" x14ac:dyDescent="0.2">
      <c r="A267" s="9"/>
      <c r="B267" s="29"/>
      <c r="C267" s="29"/>
      <c r="D267" s="30" t="s">
        <v>771</v>
      </c>
      <c r="E267" s="21" t="e">
        <f>+Y267/#REF!</f>
        <v>#REF!</v>
      </c>
      <c r="F267" s="44" t="s">
        <v>906</v>
      </c>
      <c r="G267" s="63">
        <v>0</v>
      </c>
      <c r="H267" s="63">
        <v>0</v>
      </c>
      <c r="I267" s="48">
        <v>0</v>
      </c>
      <c r="J267" s="1228" t="s">
        <v>863</v>
      </c>
      <c r="K267" s="48"/>
      <c r="L267" s="48"/>
      <c r="M267" s="55"/>
      <c r="N267" s="55"/>
      <c r="O267" s="543"/>
      <c r="P267" s="543"/>
      <c r="Q267" s="543"/>
      <c r="R267" s="543"/>
      <c r="S267" s="543"/>
      <c r="T267" s="543"/>
      <c r="U267" s="543">
        <v>72722021</v>
      </c>
      <c r="V267" s="543">
        <v>50000000</v>
      </c>
      <c r="W267" s="543">
        <v>50000000</v>
      </c>
      <c r="X267" s="543"/>
      <c r="Y267" s="543">
        <f t="shared" ref="Y267:Y275" si="2">SUM(O267:T267)</f>
        <v>0</v>
      </c>
      <c r="Z267" s="1466"/>
      <c r="AA267" s="502"/>
      <c r="AB267" s="503"/>
      <c r="AC267" s="503"/>
      <c r="AD267" s="503"/>
      <c r="AE267" s="486"/>
      <c r="AF267" s="486"/>
      <c r="AG267" s="486"/>
      <c r="AH267" s="486"/>
      <c r="AI267" s="486"/>
      <c r="AJ267" s="486"/>
    </row>
    <row r="268" spans="1:36" s="1" customFormat="1" ht="28.5" hidden="1" customHeight="1" x14ac:dyDescent="0.2">
      <c r="A268" s="9"/>
      <c r="B268" s="29"/>
      <c r="C268" s="29"/>
      <c r="D268" s="30" t="s">
        <v>772</v>
      </c>
      <c r="E268" s="21" t="e">
        <f>+Y268/#REF!</f>
        <v>#REF!</v>
      </c>
      <c r="F268" s="44" t="s">
        <v>234</v>
      </c>
      <c r="G268" s="63">
        <v>0.2</v>
      </c>
      <c r="H268" s="63">
        <v>0.2</v>
      </c>
      <c r="I268" s="886">
        <v>0.2</v>
      </c>
      <c r="J268" s="1242"/>
      <c r="K268" s="48"/>
      <c r="L268" s="48"/>
      <c r="M268" s="55"/>
      <c r="N268" s="55"/>
      <c r="O268" s="543"/>
      <c r="P268" s="543"/>
      <c r="Q268" s="543"/>
      <c r="R268" s="543"/>
      <c r="S268" s="543"/>
      <c r="T268" s="543"/>
      <c r="U268" s="543">
        <v>50000000</v>
      </c>
      <c r="V268" s="543">
        <v>50000000</v>
      </c>
      <c r="W268" s="543">
        <v>50000000</v>
      </c>
      <c r="X268" s="543"/>
      <c r="Y268" s="543">
        <f t="shared" si="2"/>
        <v>0</v>
      </c>
      <c r="Z268" s="1466"/>
      <c r="AA268" s="502"/>
      <c r="AB268" s="503"/>
      <c r="AC268" s="503"/>
      <c r="AD268" s="503"/>
      <c r="AE268" s="486"/>
      <c r="AF268" s="486"/>
      <c r="AG268" s="486"/>
      <c r="AH268" s="486"/>
      <c r="AI268" s="486"/>
      <c r="AJ268" s="486"/>
    </row>
    <row r="269" spans="1:36" s="1" customFormat="1" ht="42.75" hidden="1" customHeight="1" x14ac:dyDescent="0.2">
      <c r="A269" s="9"/>
      <c r="B269" s="29"/>
      <c r="C269" s="29"/>
      <c r="D269" s="30" t="s">
        <v>773</v>
      </c>
      <c r="E269" s="21" t="e">
        <f>+Y269/#REF!</f>
        <v>#REF!</v>
      </c>
      <c r="F269" s="44" t="s">
        <v>519</v>
      </c>
      <c r="G269" s="63">
        <v>1</v>
      </c>
      <c r="H269" s="63">
        <v>1</v>
      </c>
      <c r="I269" s="886">
        <v>0.95</v>
      </c>
      <c r="J269" s="1242"/>
      <c r="K269" s="48"/>
      <c r="L269" s="48"/>
      <c r="M269" s="55"/>
      <c r="N269" s="55"/>
      <c r="O269" s="543"/>
      <c r="P269" s="543"/>
      <c r="Q269" s="543"/>
      <c r="R269" s="543"/>
      <c r="S269" s="543"/>
      <c r="T269" s="543"/>
      <c r="U269" s="543">
        <v>100000000</v>
      </c>
      <c r="V269" s="543">
        <v>100000000</v>
      </c>
      <c r="W269" s="543">
        <v>100000000</v>
      </c>
      <c r="X269" s="543"/>
      <c r="Y269" s="543">
        <f t="shared" si="2"/>
        <v>0</v>
      </c>
      <c r="Z269" s="1466"/>
      <c r="AA269" s="502"/>
      <c r="AB269" s="503"/>
      <c r="AC269" s="503"/>
      <c r="AD269" s="503"/>
      <c r="AE269" s="486"/>
      <c r="AF269" s="486"/>
      <c r="AG269" s="486"/>
      <c r="AH269" s="486"/>
      <c r="AI269" s="486"/>
      <c r="AJ269" s="486"/>
    </row>
    <row r="270" spans="1:36" s="1" customFormat="1" ht="28.5" hidden="1" customHeight="1" x14ac:dyDescent="0.2">
      <c r="A270" s="9"/>
      <c r="B270" s="29"/>
      <c r="C270" s="29"/>
      <c r="D270" s="30" t="s">
        <v>774</v>
      </c>
      <c r="E270" s="21" t="e">
        <f>+Y270/#REF!</f>
        <v>#REF!</v>
      </c>
      <c r="F270" s="44" t="s">
        <v>907</v>
      </c>
      <c r="G270" s="60">
        <v>0.98799999999999999</v>
      </c>
      <c r="H270" s="60">
        <v>0.98799999999999999</v>
      </c>
      <c r="I270" s="886">
        <v>0.99</v>
      </c>
      <c r="J270" s="1242"/>
      <c r="K270" s="60"/>
      <c r="L270" s="60"/>
      <c r="M270" s="61"/>
      <c r="N270" s="61"/>
      <c r="O270" s="543"/>
      <c r="P270" s="543"/>
      <c r="Q270" s="860">
        <v>7067</v>
      </c>
      <c r="R270" s="543"/>
      <c r="S270" s="543"/>
      <c r="T270" s="543"/>
      <c r="U270" s="543">
        <v>400000000</v>
      </c>
      <c r="V270" s="543">
        <v>424779592</v>
      </c>
      <c r="W270" s="543">
        <v>524779592</v>
      </c>
      <c r="X270" s="543"/>
      <c r="Y270" s="543">
        <f t="shared" si="2"/>
        <v>7067</v>
      </c>
      <c r="Z270" s="1466"/>
      <c r="AA270" s="502"/>
      <c r="AB270" s="503"/>
      <c r="AC270" s="503"/>
      <c r="AD270" s="503"/>
      <c r="AE270" s="486"/>
      <c r="AF270" s="486"/>
      <c r="AG270" s="486"/>
      <c r="AH270" s="486"/>
      <c r="AI270" s="486"/>
      <c r="AJ270" s="486"/>
    </row>
    <row r="271" spans="1:36" s="1" customFormat="1" ht="42.75" hidden="1" customHeight="1" x14ac:dyDescent="0.2">
      <c r="A271" s="9"/>
      <c r="B271" s="29"/>
      <c r="C271" s="29"/>
      <c r="D271" s="30" t="s">
        <v>775</v>
      </c>
      <c r="E271" s="21" t="e">
        <f>+Y271/#REF!</f>
        <v>#REF!</v>
      </c>
      <c r="F271" s="44" t="s">
        <v>235</v>
      </c>
      <c r="G271" s="56">
        <v>0</v>
      </c>
      <c r="H271" s="56">
        <v>0</v>
      </c>
      <c r="I271" s="886">
        <v>0</v>
      </c>
      <c r="J271" s="1242"/>
      <c r="K271" s="48"/>
      <c r="L271" s="48"/>
      <c r="M271" s="55"/>
      <c r="N271" s="55"/>
      <c r="O271" s="543"/>
      <c r="P271" s="543"/>
      <c r="Q271" s="543"/>
      <c r="R271" s="543"/>
      <c r="S271" s="543"/>
      <c r="T271" s="543"/>
      <c r="U271" s="543">
        <v>50000000</v>
      </c>
      <c r="V271" s="543">
        <v>50000000</v>
      </c>
      <c r="W271" s="543">
        <v>100000000</v>
      </c>
      <c r="X271" s="543"/>
      <c r="Y271" s="543">
        <f t="shared" si="2"/>
        <v>0</v>
      </c>
      <c r="Z271" s="1466"/>
      <c r="AA271" s="502"/>
      <c r="AB271" s="503"/>
      <c r="AC271" s="503"/>
      <c r="AD271" s="503"/>
      <c r="AE271" s="486"/>
      <c r="AF271" s="486"/>
      <c r="AG271" s="486"/>
      <c r="AH271" s="486"/>
      <c r="AI271" s="486"/>
      <c r="AJ271" s="486"/>
    </row>
    <row r="272" spans="1:36" s="1" customFormat="1" ht="28.5" hidden="1" customHeight="1" x14ac:dyDescent="0.2">
      <c r="A272" s="9"/>
      <c r="B272" s="29"/>
      <c r="C272" s="29"/>
      <c r="D272" s="30" t="s">
        <v>776</v>
      </c>
      <c r="E272" s="21" t="e">
        <f>+Y272/#REF!</f>
        <v>#REF!</v>
      </c>
      <c r="F272" s="44" t="s">
        <v>908</v>
      </c>
      <c r="G272" s="54">
        <v>0.2</v>
      </c>
      <c r="H272" s="54">
        <v>0.2</v>
      </c>
      <c r="I272" s="886">
        <v>0.2</v>
      </c>
      <c r="J272" s="1242"/>
      <c r="K272" s="48"/>
      <c r="L272" s="48"/>
      <c r="M272" s="55"/>
      <c r="N272" s="55"/>
      <c r="O272" s="543"/>
      <c r="P272" s="543"/>
      <c r="Q272" s="543"/>
      <c r="R272" s="543"/>
      <c r="S272" s="543"/>
      <c r="T272" s="543"/>
      <c r="U272" s="543">
        <v>0</v>
      </c>
      <c r="V272" s="543">
        <v>150000000</v>
      </c>
      <c r="W272" s="543">
        <v>0</v>
      </c>
      <c r="X272" s="543"/>
      <c r="Y272" s="543">
        <f t="shared" si="2"/>
        <v>0</v>
      </c>
      <c r="Z272" s="1466"/>
      <c r="AA272" s="502"/>
      <c r="AB272" s="503"/>
      <c r="AC272" s="503"/>
      <c r="AD272" s="503"/>
      <c r="AE272" s="486"/>
      <c r="AF272" s="486"/>
      <c r="AG272" s="486"/>
      <c r="AH272" s="486"/>
      <c r="AI272" s="486"/>
      <c r="AJ272" s="486"/>
    </row>
    <row r="273" spans="1:36" s="1" customFormat="1" ht="28.5" hidden="1" customHeight="1" x14ac:dyDescent="0.2">
      <c r="A273" s="9"/>
      <c r="B273" s="29"/>
      <c r="C273" s="29"/>
      <c r="D273" s="30" t="s">
        <v>777</v>
      </c>
      <c r="E273" s="21" t="e">
        <f>+Y273/#REF!</f>
        <v>#REF!</v>
      </c>
      <c r="F273" s="44" t="s">
        <v>909</v>
      </c>
      <c r="G273" s="48">
        <v>1</v>
      </c>
      <c r="H273" s="48">
        <v>1</v>
      </c>
      <c r="I273" s="886">
        <v>1</v>
      </c>
      <c r="J273" s="1242"/>
      <c r="K273" s="48"/>
      <c r="L273" s="48"/>
      <c r="M273" s="55"/>
      <c r="N273" s="55"/>
      <c r="O273" s="543"/>
      <c r="P273" s="543"/>
      <c r="Q273" s="543"/>
      <c r="R273" s="543"/>
      <c r="S273" s="543"/>
      <c r="T273" s="543"/>
      <c r="U273" s="543">
        <v>500000</v>
      </c>
      <c r="V273" s="543">
        <v>500000</v>
      </c>
      <c r="W273" s="543">
        <v>500000</v>
      </c>
      <c r="X273" s="543"/>
      <c r="Y273" s="543">
        <f t="shared" si="2"/>
        <v>0</v>
      </c>
      <c r="Z273" s="1466"/>
      <c r="AA273" s="502"/>
      <c r="AB273" s="503"/>
      <c r="AC273" s="503"/>
      <c r="AD273" s="503"/>
      <c r="AE273" s="486"/>
      <c r="AF273" s="486"/>
      <c r="AG273" s="486"/>
      <c r="AH273" s="486"/>
      <c r="AI273" s="486"/>
      <c r="AJ273" s="486"/>
    </row>
    <row r="274" spans="1:36" s="1" customFormat="1" ht="28.5" hidden="1" customHeight="1" x14ac:dyDescent="0.2">
      <c r="A274" s="9"/>
      <c r="B274" s="29"/>
      <c r="C274" s="29"/>
      <c r="D274" s="30" t="s">
        <v>778</v>
      </c>
      <c r="E274" s="21" t="e">
        <f>+Y274/#REF!</f>
        <v>#REF!</v>
      </c>
      <c r="F274" s="44" t="s">
        <v>236</v>
      </c>
      <c r="G274" s="48">
        <v>0</v>
      </c>
      <c r="H274" s="48">
        <v>0</v>
      </c>
      <c r="I274" s="886">
        <v>0</v>
      </c>
      <c r="J274" s="1242"/>
      <c r="K274" s="48"/>
      <c r="L274" s="48"/>
      <c r="M274" s="55"/>
      <c r="N274" s="55"/>
      <c r="O274" s="543"/>
      <c r="P274" s="543"/>
      <c r="Q274" s="543"/>
      <c r="R274" s="543"/>
      <c r="S274" s="543"/>
      <c r="T274" s="543"/>
      <c r="U274" s="543">
        <v>500000</v>
      </c>
      <c r="V274" s="543">
        <v>500000</v>
      </c>
      <c r="W274" s="543">
        <v>500000</v>
      </c>
      <c r="X274" s="543"/>
      <c r="Y274" s="543">
        <f t="shared" si="2"/>
        <v>0</v>
      </c>
      <c r="Z274" s="1466"/>
      <c r="AA274" s="502"/>
      <c r="AB274" s="503"/>
      <c r="AC274" s="503"/>
      <c r="AD274" s="503"/>
      <c r="AE274" s="486"/>
      <c r="AF274" s="486"/>
      <c r="AG274" s="486"/>
      <c r="AH274" s="486"/>
      <c r="AI274" s="486"/>
      <c r="AJ274" s="486"/>
    </row>
    <row r="275" spans="1:36" s="1" customFormat="1" ht="28.5" hidden="1" customHeight="1" x14ac:dyDescent="0.2">
      <c r="A275" s="9"/>
      <c r="B275" s="29"/>
      <c r="C275" s="29"/>
      <c r="D275" s="35" t="s">
        <v>779</v>
      </c>
      <c r="E275" s="21" t="e">
        <f>+Y275/#REF!</f>
        <v>#REF!</v>
      </c>
      <c r="F275" s="44" t="s">
        <v>910</v>
      </c>
      <c r="G275" s="48">
        <v>0.1</v>
      </c>
      <c r="H275" s="886">
        <v>0.1</v>
      </c>
      <c r="I275" s="886">
        <v>0.1</v>
      </c>
      <c r="J275" s="1229"/>
      <c r="K275" s="48"/>
      <c r="L275" s="48"/>
      <c r="M275" s="55"/>
      <c r="N275" s="55"/>
      <c r="O275" s="543"/>
      <c r="P275" s="543"/>
      <c r="Q275" s="860">
        <v>17093</v>
      </c>
      <c r="R275" s="543"/>
      <c r="S275" s="543"/>
      <c r="T275" s="543"/>
      <c r="U275" s="543">
        <v>500000</v>
      </c>
      <c r="V275" s="543">
        <v>0</v>
      </c>
      <c r="W275" s="543">
        <v>500000</v>
      </c>
      <c r="X275" s="543"/>
      <c r="Y275" s="543">
        <f t="shared" si="2"/>
        <v>17093</v>
      </c>
      <c r="Z275" s="1466"/>
      <c r="AA275" s="502"/>
      <c r="AB275" s="503"/>
      <c r="AC275" s="503"/>
      <c r="AD275" s="503"/>
      <c r="AE275" s="486"/>
      <c r="AF275" s="486"/>
      <c r="AG275" s="486"/>
      <c r="AH275" s="486"/>
      <c r="AI275" s="486"/>
      <c r="AJ275" s="486"/>
    </row>
    <row r="276" spans="1:36" s="1" customFormat="1" ht="45" hidden="1" customHeight="1" x14ac:dyDescent="0.2">
      <c r="A276" s="8" t="s">
        <v>140</v>
      </c>
      <c r="B276" s="31" t="s">
        <v>37</v>
      </c>
      <c r="C276" s="31"/>
      <c r="D276" s="33" t="s">
        <v>209</v>
      </c>
      <c r="E276" s="22" t="e">
        <f>+Y276/#REF!</f>
        <v>#REF!</v>
      </c>
      <c r="F276" s="50"/>
      <c r="G276" s="51"/>
      <c r="H276" s="51"/>
      <c r="I276" s="52"/>
      <c r="J276" s="53"/>
      <c r="K276" s="52"/>
      <c r="L276" s="52"/>
      <c r="M276" s="53"/>
      <c r="N276" s="53"/>
      <c r="O276" s="544">
        <f>SUBTOTAL(9,O277:O283)</f>
        <v>0</v>
      </c>
      <c r="P276" s="544">
        <f>SUBTOTAL(9,P277:P283)</f>
        <v>0</v>
      </c>
      <c r="Q276" s="544">
        <f>SUBTOTAL(9,Q277:Q283)</f>
        <v>0</v>
      </c>
      <c r="R276" s="544">
        <f>SUBTOTAL(9,R277:R283)</f>
        <v>0</v>
      </c>
      <c r="S276" s="544"/>
      <c r="T276" s="544">
        <f>SUBTOTAL(9,T277:T283)</f>
        <v>0</v>
      </c>
      <c r="U276" s="544">
        <v>1843604379</v>
      </c>
      <c r="V276" s="544">
        <v>1852668600</v>
      </c>
      <c r="W276" s="544">
        <v>1871533791.5999999</v>
      </c>
      <c r="X276" s="544"/>
      <c r="Y276" s="544">
        <f>SUBTOTAL(9,Y277:Y283)</f>
        <v>0</v>
      </c>
      <c r="Z276" s="1466"/>
      <c r="AA276" s="502"/>
      <c r="AB276" s="503"/>
      <c r="AC276" s="503"/>
      <c r="AD276" s="503"/>
      <c r="AE276" s="486"/>
      <c r="AF276" s="486"/>
      <c r="AG276" s="486"/>
      <c r="AH276" s="486"/>
      <c r="AI276" s="486"/>
      <c r="AJ276" s="486"/>
    </row>
    <row r="277" spans="1:36" s="1" customFormat="1" ht="42.75" hidden="1" customHeight="1" x14ac:dyDescent="0.2">
      <c r="A277" s="9"/>
      <c r="B277" s="29"/>
      <c r="C277" s="29"/>
      <c r="D277" s="792" t="s">
        <v>780</v>
      </c>
      <c r="E277" s="21" t="e">
        <f>+Y277/#REF!</f>
        <v>#REF!</v>
      </c>
      <c r="F277" s="44" t="s">
        <v>520</v>
      </c>
      <c r="G277" s="48">
        <v>0</v>
      </c>
      <c r="H277" s="48">
        <v>0.2</v>
      </c>
      <c r="I277" s="48">
        <v>0</v>
      </c>
      <c r="J277" s="1228" t="s">
        <v>862</v>
      </c>
      <c r="K277" s="48"/>
      <c r="L277" s="48"/>
      <c r="M277" s="55"/>
      <c r="N277" s="55"/>
      <c r="O277" s="543"/>
      <c r="P277" s="543"/>
      <c r="Q277" s="543"/>
      <c r="R277" s="543"/>
      <c r="S277" s="543"/>
      <c r="T277" s="543"/>
      <c r="U277" s="543">
        <v>450000000</v>
      </c>
      <c r="V277" s="543">
        <v>500000000</v>
      </c>
      <c r="W277" s="543">
        <v>500000000</v>
      </c>
      <c r="X277" s="543"/>
      <c r="Y277" s="543">
        <f t="shared" ref="Y277:Y283" si="3">SUM(O277:T277)</f>
        <v>0</v>
      </c>
      <c r="Z277" s="1466"/>
      <c r="AA277" s="502"/>
      <c r="AB277" s="503"/>
      <c r="AC277" s="503"/>
      <c r="AD277" s="503"/>
      <c r="AE277" s="486"/>
      <c r="AF277" s="486"/>
      <c r="AG277" s="486"/>
      <c r="AH277" s="486"/>
      <c r="AI277" s="486"/>
      <c r="AJ277" s="486"/>
    </row>
    <row r="278" spans="1:36" s="1" customFormat="1" ht="28.5" hidden="1" customHeight="1" x14ac:dyDescent="0.2">
      <c r="A278" s="9"/>
      <c r="B278" s="29"/>
      <c r="C278" s="29"/>
      <c r="D278" s="35" t="s">
        <v>781</v>
      </c>
      <c r="E278" s="21" t="e">
        <f>+Y278/#REF!</f>
        <v>#REF!</v>
      </c>
      <c r="F278" s="44" t="s">
        <v>521</v>
      </c>
      <c r="G278" s="46">
        <v>0.87</v>
      </c>
      <c r="H278" s="46">
        <v>0.88500000000000001</v>
      </c>
      <c r="I278" s="933">
        <f>+G278+0.5%</f>
        <v>0.875</v>
      </c>
      <c r="J278" s="1242"/>
      <c r="K278" s="60"/>
      <c r="L278" s="60"/>
      <c r="M278" s="61"/>
      <c r="N278" s="61"/>
      <c r="O278" s="543"/>
      <c r="P278" s="543"/>
      <c r="Q278" s="860">
        <v>5000</v>
      </c>
      <c r="R278" s="543"/>
      <c r="S278" s="543"/>
      <c r="T278" s="543"/>
      <c r="U278" s="543">
        <v>300000000</v>
      </c>
      <c r="V278" s="543">
        <v>200000000</v>
      </c>
      <c r="W278" s="543">
        <v>200000000</v>
      </c>
      <c r="X278" s="543"/>
      <c r="Y278" s="543">
        <f t="shared" si="3"/>
        <v>5000</v>
      </c>
      <c r="Z278" s="1466"/>
      <c r="AA278" s="502"/>
      <c r="AB278" s="503"/>
      <c r="AC278" s="503"/>
      <c r="AD278" s="503"/>
      <c r="AE278" s="486"/>
      <c r="AF278" s="486"/>
      <c r="AG278" s="486"/>
      <c r="AH278" s="486"/>
      <c r="AI278" s="486"/>
      <c r="AJ278" s="486"/>
    </row>
    <row r="279" spans="1:36" s="1" customFormat="1" ht="42.75" hidden="1" customHeight="1" x14ac:dyDescent="0.2">
      <c r="A279" s="9"/>
      <c r="B279" s="29"/>
      <c r="C279" s="29"/>
      <c r="D279" s="35" t="s">
        <v>782</v>
      </c>
      <c r="E279" s="21" t="e">
        <f>+Y279/#REF!</f>
        <v>#REF!</v>
      </c>
      <c r="F279" s="44" t="s">
        <v>943</v>
      </c>
      <c r="G279" s="54" t="s">
        <v>512</v>
      </c>
      <c r="H279" s="48">
        <v>0.2</v>
      </c>
      <c r="I279" s="48">
        <v>0</v>
      </c>
      <c r="J279" s="1242"/>
      <c r="K279" s="48"/>
      <c r="L279" s="48"/>
      <c r="M279" s="55"/>
      <c r="N279" s="55"/>
      <c r="O279" s="543"/>
      <c r="P279" s="543"/>
      <c r="Q279" s="543"/>
      <c r="R279" s="543"/>
      <c r="S279" s="543"/>
      <c r="T279" s="543"/>
      <c r="U279" s="543">
        <v>10000000</v>
      </c>
      <c r="V279" s="543">
        <v>10000000</v>
      </c>
      <c r="W279" s="543">
        <v>10000000</v>
      </c>
      <c r="X279" s="543"/>
      <c r="Y279" s="543">
        <f t="shared" si="3"/>
        <v>0</v>
      </c>
      <c r="Z279" s="1466"/>
      <c r="AA279" s="502"/>
      <c r="AB279" s="503"/>
      <c r="AC279" s="503"/>
      <c r="AD279" s="503"/>
      <c r="AE279" s="486"/>
      <c r="AF279" s="486"/>
      <c r="AG279" s="486"/>
      <c r="AH279" s="486"/>
      <c r="AI279" s="486"/>
      <c r="AJ279" s="486"/>
    </row>
    <row r="280" spans="1:36" s="1" customFormat="1" ht="42.75" hidden="1" customHeight="1" x14ac:dyDescent="0.2">
      <c r="A280" s="9"/>
      <c r="B280" s="29"/>
      <c r="C280" s="29"/>
      <c r="D280" s="35" t="s">
        <v>783</v>
      </c>
      <c r="E280" s="21" t="e">
        <f>+Y280/#REF!</f>
        <v>#REF!</v>
      </c>
      <c r="F280" s="44" t="s">
        <v>522</v>
      </c>
      <c r="G280" s="54">
        <v>0</v>
      </c>
      <c r="H280" s="48">
        <v>0.2</v>
      </c>
      <c r="I280" s="48">
        <v>0</v>
      </c>
      <c r="J280" s="1242"/>
      <c r="K280" s="48"/>
      <c r="L280" s="48"/>
      <c r="M280" s="55"/>
      <c r="N280" s="55"/>
      <c r="O280" s="543"/>
      <c r="P280" s="543"/>
      <c r="Q280" s="543"/>
      <c r="R280" s="543"/>
      <c r="S280" s="543"/>
      <c r="T280" s="543"/>
      <c r="U280" s="543">
        <v>0</v>
      </c>
      <c r="V280" s="543">
        <v>0</v>
      </c>
      <c r="W280" s="543">
        <v>0</v>
      </c>
      <c r="X280" s="543"/>
      <c r="Y280" s="543">
        <f t="shared" si="3"/>
        <v>0</v>
      </c>
      <c r="Z280" s="1466"/>
      <c r="AA280" s="502"/>
      <c r="AB280" s="503"/>
      <c r="AC280" s="503"/>
      <c r="AD280" s="503"/>
      <c r="AE280" s="486"/>
      <c r="AF280" s="486"/>
      <c r="AG280" s="486"/>
      <c r="AH280" s="486"/>
      <c r="AI280" s="486"/>
      <c r="AJ280" s="486"/>
    </row>
    <row r="281" spans="1:36" s="1" customFormat="1" ht="28.5" hidden="1" customHeight="1" x14ac:dyDescent="0.2">
      <c r="A281" s="9"/>
      <c r="B281" s="29"/>
      <c r="C281" s="29"/>
      <c r="D281" s="35" t="s">
        <v>784</v>
      </c>
      <c r="E281" s="21" t="e">
        <f>+Y281/#REF!</f>
        <v>#REF!</v>
      </c>
      <c r="F281" s="44" t="s">
        <v>944</v>
      </c>
      <c r="G281" s="48">
        <v>0</v>
      </c>
      <c r="H281" s="48">
        <v>0.2</v>
      </c>
      <c r="I281" s="48">
        <v>0</v>
      </c>
      <c r="J281" s="1242"/>
      <c r="K281" s="48"/>
      <c r="L281" s="48"/>
      <c r="M281" s="55"/>
      <c r="N281" s="55"/>
      <c r="O281" s="543"/>
      <c r="P281" s="543"/>
      <c r="Q281" s="543"/>
      <c r="R281" s="543"/>
      <c r="S281" s="543"/>
      <c r="T281" s="543"/>
      <c r="U281" s="543">
        <v>50000000</v>
      </c>
      <c r="V281" s="543">
        <v>50000000</v>
      </c>
      <c r="W281" s="543">
        <v>50000000</v>
      </c>
      <c r="X281" s="543"/>
      <c r="Y281" s="543">
        <f t="shared" si="3"/>
        <v>0</v>
      </c>
      <c r="Z281" s="1466"/>
      <c r="AA281" s="502"/>
      <c r="AB281" s="503"/>
      <c r="AC281" s="503"/>
      <c r="AD281" s="503"/>
      <c r="AE281" s="486"/>
      <c r="AF281" s="486"/>
      <c r="AG281" s="486"/>
      <c r="AH281" s="486"/>
      <c r="AI281" s="486"/>
      <c r="AJ281" s="486"/>
    </row>
    <row r="282" spans="1:36" s="1" customFormat="1" ht="28.5" hidden="1" customHeight="1" x14ac:dyDescent="0.2">
      <c r="A282" s="9"/>
      <c r="B282" s="29"/>
      <c r="C282" s="29"/>
      <c r="D282" s="35" t="s">
        <v>785</v>
      </c>
      <c r="E282" s="21" t="e">
        <f>+Y282/#REF!</f>
        <v>#REF!</v>
      </c>
      <c r="F282" s="44" t="s">
        <v>945</v>
      </c>
      <c r="G282" s="54" t="s">
        <v>285</v>
      </c>
      <c r="H282" s="46">
        <v>0.01</v>
      </c>
      <c r="I282" s="57">
        <v>0.01</v>
      </c>
      <c r="J282" s="1242"/>
      <c r="K282" s="57"/>
      <c r="L282" s="57"/>
      <c r="M282" s="58"/>
      <c r="N282" s="58"/>
      <c r="O282" s="543"/>
      <c r="P282" s="543"/>
      <c r="Q282" s="543"/>
      <c r="R282" s="543"/>
      <c r="S282" s="543"/>
      <c r="T282" s="543"/>
      <c r="U282" s="543">
        <v>0</v>
      </c>
      <c r="V282" s="543">
        <v>0</v>
      </c>
      <c r="W282" s="543">
        <v>0</v>
      </c>
      <c r="X282" s="543"/>
      <c r="Y282" s="543">
        <f t="shared" si="3"/>
        <v>0</v>
      </c>
      <c r="Z282" s="1466"/>
      <c r="AA282" s="502"/>
      <c r="AB282" s="503"/>
      <c r="AC282" s="503"/>
      <c r="AD282" s="503"/>
      <c r="AE282" s="486"/>
      <c r="AF282" s="486"/>
      <c r="AG282" s="486"/>
      <c r="AH282" s="486"/>
      <c r="AI282" s="486"/>
      <c r="AJ282" s="486"/>
    </row>
    <row r="283" spans="1:36" s="1" customFormat="1" ht="33.75" hidden="1" customHeight="1" x14ac:dyDescent="0.2">
      <c r="A283" s="9"/>
      <c r="B283" s="29"/>
      <c r="C283" s="29"/>
      <c r="D283" s="730" t="s">
        <v>786</v>
      </c>
      <c r="E283" s="21" t="e">
        <f>+Y283/#REF!</f>
        <v>#REF!</v>
      </c>
      <c r="F283" s="44" t="s">
        <v>905</v>
      </c>
      <c r="G283" s="48">
        <v>0</v>
      </c>
      <c r="H283" s="48">
        <v>183</v>
      </c>
      <c r="I283" s="48">
        <v>183</v>
      </c>
      <c r="J283" s="1229"/>
      <c r="K283" s="731" t="s">
        <v>606</v>
      </c>
      <c r="L283" s="48"/>
      <c r="M283" s="55"/>
      <c r="N283" s="55"/>
      <c r="O283" s="543"/>
      <c r="P283" s="543"/>
      <c r="Q283" s="543"/>
      <c r="R283" s="543"/>
      <c r="S283" s="543"/>
      <c r="T283" s="543"/>
      <c r="U283" s="543">
        <v>1033604379</v>
      </c>
      <c r="V283" s="543">
        <v>1092668600</v>
      </c>
      <c r="W283" s="543">
        <v>1111533791.5999999</v>
      </c>
      <c r="X283" s="543"/>
      <c r="Y283" s="543">
        <f t="shared" si="3"/>
        <v>0</v>
      </c>
      <c r="Z283" s="1466"/>
      <c r="AA283" s="621"/>
      <c r="AB283" s="486"/>
      <c r="AC283" s="486"/>
      <c r="AD283" s="486"/>
      <c r="AE283" s="486"/>
      <c r="AF283" s="486"/>
      <c r="AG283" s="486"/>
      <c r="AH283" s="486"/>
      <c r="AI283" s="486"/>
      <c r="AJ283" s="486"/>
    </row>
    <row r="284" spans="1:36" s="1" customFormat="1" ht="45" hidden="1" customHeight="1" x14ac:dyDescent="0.2">
      <c r="A284" s="8" t="s">
        <v>208</v>
      </c>
      <c r="B284" s="31" t="s">
        <v>37</v>
      </c>
      <c r="C284" s="31"/>
      <c r="D284" s="33" t="s">
        <v>141</v>
      </c>
      <c r="E284" s="22" t="e">
        <f>+Y284/#REF!</f>
        <v>#REF!</v>
      </c>
      <c r="F284" s="50"/>
      <c r="G284" s="51"/>
      <c r="H284" s="51"/>
      <c r="I284" s="52"/>
      <c r="J284" s="53"/>
      <c r="K284" s="52"/>
      <c r="L284" s="52"/>
      <c r="M284" s="53"/>
      <c r="N284" s="53"/>
      <c r="O284" s="544"/>
      <c r="P284" s="544"/>
      <c r="Q284" s="544"/>
      <c r="R284" s="544"/>
      <c r="S284" s="544"/>
      <c r="T284" s="544"/>
      <c r="U284" s="544">
        <v>365444026</v>
      </c>
      <c r="V284" s="544">
        <v>383185711</v>
      </c>
      <c r="W284" s="544">
        <v>388912346.19999999</v>
      </c>
      <c r="X284" s="544"/>
      <c r="Y284" s="544">
        <f>+Y285+Y286</f>
        <v>0</v>
      </c>
      <c r="Z284" s="1466"/>
      <c r="AA284" s="502"/>
      <c r="AB284" s="503"/>
      <c r="AC284" s="503"/>
      <c r="AD284" s="503"/>
      <c r="AE284" s="486"/>
      <c r="AF284" s="486"/>
      <c r="AG284" s="486"/>
      <c r="AH284" s="486"/>
      <c r="AI284" s="486"/>
      <c r="AJ284" s="486"/>
    </row>
    <row r="285" spans="1:36" s="1" customFormat="1" ht="85.5" hidden="1" customHeight="1" x14ac:dyDescent="0.2">
      <c r="A285" s="9"/>
      <c r="B285" s="29"/>
      <c r="C285" s="29"/>
      <c r="D285" s="30" t="s">
        <v>787</v>
      </c>
      <c r="E285" s="21" t="e">
        <f>+Y285/#REF!</f>
        <v>#REF!</v>
      </c>
      <c r="F285" s="44" t="s">
        <v>237</v>
      </c>
      <c r="G285" s="48">
        <v>0</v>
      </c>
      <c r="H285" s="48"/>
      <c r="I285" s="48" t="s">
        <v>415</v>
      </c>
      <c r="J285" s="822" t="s">
        <v>864</v>
      </c>
      <c r="K285" s="48"/>
      <c r="L285" s="48"/>
      <c r="M285" s="55"/>
      <c r="N285" s="55"/>
      <c r="O285" s="543">
        <v>0</v>
      </c>
      <c r="P285" s="542">
        <v>0</v>
      </c>
      <c r="Q285" s="543">
        <v>0</v>
      </c>
      <c r="R285" s="543">
        <v>0</v>
      </c>
      <c r="S285" s="543"/>
      <c r="T285" s="543">
        <v>0</v>
      </c>
      <c r="U285" s="543">
        <v>50000000</v>
      </c>
      <c r="V285" s="543">
        <v>50000000</v>
      </c>
      <c r="W285" s="543">
        <v>50000000</v>
      </c>
      <c r="X285" s="543"/>
      <c r="Y285" s="543">
        <f>SUM(O285:T285)</f>
        <v>0</v>
      </c>
      <c r="Z285" s="1466"/>
      <c r="AA285" s="502"/>
      <c r="AB285" s="503"/>
      <c r="AC285" s="503"/>
      <c r="AD285" s="503"/>
      <c r="AE285" s="486"/>
      <c r="AF285" s="486"/>
      <c r="AG285" s="486"/>
      <c r="AH285" s="486"/>
      <c r="AI285" s="486"/>
      <c r="AJ285" s="486"/>
    </row>
    <row r="286" spans="1:36" s="1" customFormat="1" ht="42.75" hidden="1" customHeight="1" x14ac:dyDescent="0.2">
      <c r="A286" s="9"/>
      <c r="B286" s="29"/>
      <c r="C286" s="29"/>
      <c r="D286" s="30" t="s">
        <v>788</v>
      </c>
      <c r="E286" s="21" t="e">
        <f>+Y286/#REF!</f>
        <v>#REF!</v>
      </c>
      <c r="F286" s="44" t="s">
        <v>238</v>
      </c>
      <c r="G286" s="48">
        <v>1</v>
      </c>
      <c r="H286" s="48">
        <v>1</v>
      </c>
      <c r="I286" s="48">
        <v>1</v>
      </c>
      <c r="J286" s="619" t="s">
        <v>865</v>
      </c>
      <c r="K286" s="48"/>
      <c r="L286" s="48"/>
      <c r="M286" s="55"/>
      <c r="N286" s="55"/>
      <c r="O286" s="543">
        <v>0</v>
      </c>
      <c r="P286" s="543">
        <v>0</v>
      </c>
      <c r="Q286" s="543">
        <v>0</v>
      </c>
      <c r="R286" s="543">
        <v>0</v>
      </c>
      <c r="S286" s="543"/>
      <c r="T286" s="543">
        <v>0</v>
      </c>
      <c r="U286" s="543">
        <v>1500000</v>
      </c>
      <c r="V286" s="543">
        <v>1500000</v>
      </c>
      <c r="W286" s="543">
        <v>1500000</v>
      </c>
      <c r="X286" s="543"/>
      <c r="Y286" s="543">
        <f>SUM(O286:T286)</f>
        <v>0</v>
      </c>
      <c r="Z286" s="1466"/>
      <c r="AA286" s="502"/>
      <c r="AB286" s="503"/>
      <c r="AC286" s="503"/>
      <c r="AD286" s="503"/>
      <c r="AE286" s="486"/>
      <c r="AF286" s="486"/>
      <c r="AG286" s="486"/>
      <c r="AH286" s="486"/>
      <c r="AI286" s="486"/>
      <c r="AJ286" s="486"/>
    </row>
    <row r="287" spans="1:36" s="1" customFormat="1" ht="28.5" hidden="1" customHeight="1" x14ac:dyDescent="0.2">
      <c r="A287" s="8" t="s">
        <v>208</v>
      </c>
      <c r="B287" s="1533" t="s">
        <v>37</v>
      </c>
      <c r="C287" s="1024"/>
      <c r="D287" s="33" t="s">
        <v>789</v>
      </c>
      <c r="E287" s="22" t="e">
        <f>+Y287/#REF!</f>
        <v>#REF!</v>
      </c>
      <c r="F287" s="50"/>
      <c r="G287" s="51"/>
      <c r="H287" s="51"/>
      <c r="I287" s="52"/>
      <c r="J287" s="53"/>
      <c r="K287" s="52"/>
      <c r="L287" s="52"/>
      <c r="M287" s="53"/>
      <c r="N287" s="53"/>
      <c r="O287" s="544">
        <f t="shared" ref="O287:S287" si="4">SUBTOTAL(9,O288)</f>
        <v>0</v>
      </c>
      <c r="P287" s="544">
        <f t="shared" si="4"/>
        <v>0</v>
      </c>
      <c r="Q287" s="544">
        <f t="shared" si="4"/>
        <v>0</v>
      </c>
      <c r="R287" s="544">
        <f t="shared" si="4"/>
        <v>0</v>
      </c>
      <c r="S287" s="544">
        <f t="shared" si="4"/>
        <v>0</v>
      </c>
      <c r="T287" s="544">
        <f>SUBTOTAL(9,T288)</f>
        <v>0</v>
      </c>
      <c r="U287" s="544">
        <v>365444026</v>
      </c>
      <c r="V287" s="544">
        <v>383185711</v>
      </c>
      <c r="W287" s="544">
        <v>388912346.19999999</v>
      </c>
      <c r="X287" s="544"/>
      <c r="Y287" s="544">
        <f>+Y288</f>
        <v>966293</v>
      </c>
      <c r="Z287" s="1466"/>
      <c r="AA287" s="502"/>
      <c r="AB287" s="503"/>
      <c r="AC287" s="503"/>
      <c r="AD287" s="503"/>
      <c r="AE287" s="486"/>
      <c r="AF287" s="486"/>
      <c r="AG287" s="486"/>
      <c r="AH287" s="486"/>
      <c r="AI287" s="486"/>
      <c r="AJ287" s="486"/>
    </row>
    <row r="288" spans="1:36" s="775" customFormat="1" ht="99.75" hidden="1" customHeight="1" x14ac:dyDescent="0.2">
      <c r="A288" s="770"/>
      <c r="B288" s="1535"/>
      <c r="C288" s="1026"/>
      <c r="D288" s="793" t="s">
        <v>790</v>
      </c>
      <c r="E288" s="794"/>
      <c r="F288" s="798" t="s">
        <v>946</v>
      </c>
      <c r="G288" s="841">
        <v>12</v>
      </c>
      <c r="H288" s="841">
        <v>12</v>
      </c>
      <c r="I288" s="842">
        <v>12</v>
      </c>
      <c r="J288" s="823" t="s">
        <v>868</v>
      </c>
      <c r="K288" s="795"/>
      <c r="L288" s="795"/>
      <c r="M288" s="796"/>
      <c r="N288" s="796"/>
      <c r="O288" s="860">
        <v>966293</v>
      </c>
      <c r="P288" s="797"/>
      <c r="Q288" s="797"/>
      <c r="R288" s="797"/>
      <c r="S288" s="797"/>
      <c r="T288" s="797"/>
      <c r="U288" s="797"/>
      <c r="V288" s="797"/>
      <c r="W288" s="797"/>
      <c r="X288" s="797"/>
      <c r="Y288" s="797">
        <f>SUM(O288:T288)</f>
        <v>966293</v>
      </c>
      <c r="Z288" s="1466"/>
      <c r="AA288" s="502"/>
      <c r="AB288" s="503"/>
      <c r="AC288" s="503"/>
      <c r="AD288" s="503"/>
      <c r="AE288" s="503"/>
      <c r="AF288" s="503"/>
      <c r="AG288" s="503"/>
      <c r="AH288" s="503"/>
      <c r="AI288" s="503"/>
      <c r="AJ288" s="503"/>
    </row>
    <row r="289" spans="1:36" s="1" customFormat="1" ht="15" hidden="1" customHeight="1" x14ac:dyDescent="0.25">
      <c r="A289" s="7" t="s">
        <v>142</v>
      </c>
      <c r="B289" s="27" t="s">
        <v>33</v>
      </c>
      <c r="C289" s="27"/>
      <c r="D289" s="32" t="s">
        <v>143</v>
      </c>
      <c r="E289" s="20" t="e">
        <f>+Y289/#REF!</f>
        <v>#REF!</v>
      </c>
      <c r="F289" s="40"/>
      <c r="G289" s="41"/>
      <c r="H289" s="41"/>
      <c r="I289" s="42"/>
      <c r="J289" s="43"/>
      <c r="K289" s="42"/>
      <c r="L289" s="42"/>
      <c r="M289" s="43"/>
      <c r="N289" s="43"/>
      <c r="O289" s="541"/>
      <c r="P289" s="541"/>
      <c r="Q289" s="541"/>
      <c r="R289" s="541"/>
      <c r="S289" s="541"/>
      <c r="T289" s="541"/>
      <c r="U289" s="541">
        <v>0</v>
      </c>
      <c r="V289" s="541">
        <v>3000000</v>
      </c>
      <c r="W289" s="541">
        <v>3000000</v>
      </c>
      <c r="X289" s="541"/>
      <c r="Y289" s="541">
        <f>+Y292+Y298</f>
        <v>144794</v>
      </c>
      <c r="Z289" s="1466"/>
      <c r="AA289" s="502"/>
      <c r="AB289" s="503"/>
      <c r="AC289" s="503"/>
      <c r="AD289" s="503"/>
      <c r="AE289" s="486"/>
      <c r="AF289" s="486"/>
      <c r="AG289" s="486"/>
      <c r="AH289" s="486"/>
      <c r="AI289" s="486"/>
      <c r="AJ289" s="486"/>
    </row>
    <row r="290" spans="1:36" s="1" customFormat="1" ht="42.75" hidden="1" customHeight="1" x14ac:dyDescent="0.2">
      <c r="A290" s="9"/>
      <c r="B290" s="29" t="s">
        <v>156</v>
      </c>
      <c r="C290" s="29"/>
      <c r="D290" s="30" t="s">
        <v>144</v>
      </c>
      <c r="E290" s="21" t="e">
        <f>+Y290/#REF!</f>
        <v>#REF!</v>
      </c>
      <c r="F290" s="44" t="s">
        <v>523</v>
      </c>
      <c r="G290" s="54">
        <v>0</v>
      </c>
      <c r="H290" s="54"/>
      <c r="I290" s="60">
        <v>5.0000000000000001E-3</v>
      </c>
      <c r="J290" s="61"/>
      <c r="K290" s="60"/>
      <c r="L290" s="60"/>
      <c r="M290" s="61"/>
      <c r="N290" s="61"/>
      <c r="O290" s="543"/>
      <c r="P290" s="543"/>
      <c r="Q290" s="543"/>
      <c r="R290" s="543"/>
      <c r="S290" s="543"/>
      <c r="T290" s="543"/>
      <c r="U290" s="543">
        <f>+U293+U294+U295</f>
        <v>0</v>
      </c>
      <c r="V290" s="543">
        <f>+V293+V294+V297</f>
        <v>2000000</v>
      </c>
      <c r="W290" s="543">
        <f>+W293+W294+W297</f>
        <v>2000000</v>
      </c>
      <c r="X290" s="543"/>
      <c r="Y290" s="543" t="e">
        <f>+U290+V290+W290+#REF!</f>
        <v>#REF!</v>
      </c>
      <c r="Z290" s="1466"/>
      <c r="AA290" s="502"/>
      <c r="AB290" s="503"/>
      <c r="AC290" s="503"/>
      <c r="AD290" s="503"/>
      <c r="AE290" s="486"/>
      <c r="AF290" s="486"/>
      <c r="AG290" s="486"/>
      <c r="AH290" s="486"/>
      <c r="AI290" s="486"/>
      <c r="AJ290" s="486"/>
    </row>
    <row r="291" spans="1:36" s="1" customFormat="1" ht="33" hidden="1" customHeight="1" x14ac:dyDescent="0.2">
      <c r="A291" s="9"/>
      <c r="B291" s="29" t="s">
        <v>157</v>
      </c>
      <c r="C291" s="29"/>
      <c r="D291" s="30" t="s">
        <v>145</v>
      </c>
      <c r="E291" s="21" t="e">
        <f>+Y291/#REF!</f>
        <v>#REF!</v>
      </c>
      <c r="F291" s="44" t="s">
        <v>524</v>
      </c>
      <c r="G291" s="54">
        <v>0</v>
      </c>
      <c r="H291" s="54"/>
      <c r="I291" s="48">
        <v>0</v>
      </c>
      <c r="J291" s="55"/>
      <c r="K291" s="48"/>
      <c r="L291" s="48"/>
      <c r="M291" s="55"/>
      <c r="N291" s="55"/>
      <c r="O291" s="543"/>
      <c r="P291" s="543"/>
      <c r="Q291" s="543"/>
      <c r="R291" s="543"/>
      <c r="S291" s="543"/>
      <c r="T291" s="543"/>
      <c r="U291" s="543">
        <f>+U299</f>
        <v>0</v>
      </c>
      <c r="V291" s="543">
        <f>+V299</f>
        <v>1000000</v>
      </c>
      <c r="W291" s="543">
        <f>+W299</f>
        <v>1000000</v>
      </c>
      <c r="X291" s="543"/>
      <c r="Y291" s="543" t="e">
        <f>+U291+V291+W291+#REF!</f>
        <v>#REF!</v>
      </c>
      <c r="Z291" s="1466"/>
      <c r="AA291" s="502"/>
      <c r="AB291" s="503"/>
      <c r="AC291" s="503"/>
      <c r="AD291" s="503"/>
      <c r="AE291" s="486"/>
      <c r="AF291" s="486"/>
      <c r="AG291" s="486"/>
      <c r="AH291" s="486"/>
      <c r="AI291" s="486"/>
      <c r="AJ291" s="486"/>
    </row>
    <row r="292" spans="1:36" s="1" customFormat="1" ht="28.5" hidden="1" customHeight="1" x14ac:dyDescent="0.25">
      <c r="A292" s="8" t="s">
        <v>146</v>
      </c>
      <c r="B292" s="1533" t="s">
        <v>37</v>
      </c>
      <c r="C292" s="1024"/>
      <c r="D292" s="34" t="s">
        <v>147</v>
      </c>
      <c r="E292" s="22" t="e">
        <f>+Y292/#REF!</f>
        <v>#REF!</v>
      </c>
      <c r="F292" s="50"/>
      <c r="G292" s="51"/>
      <c r="H292" s="51"/>
      <c r="I292" s="52"/>
      <c r="J292" s="53"/>
      <c r="K292" s="52"/>
      <c r="L292" s="52"/>
      <c r="M292" s="53"/>
      <c r="N292" s="53"/>
      <c r="O292" s="544">
        <f>SUBTOTAL(9,O293:O297)</f>
        <v>0</v>
      </c>
      <c r="P292" s="544">
        <f>SUBTOTAL(9,P293:P297)</f>
        <v>0</v>
      </c>
      <c r="Q292" s="544">
        <f>SUBTOTAL(9,Q293:Q297)</f>
        <v>0</v>
      </c>
      <c r="R292" s="544">
        <f>SUBTOTAL(9,R293:R297)</f>
        <v>0</v>
      </c>
      <c r="S292" s="544"/>
      <c r="T292" s="544">
        <f>SUBTOTAL(9,T293:T297)</f>
        <v>0</v>
      </c>
      <c r="U292" s="544">
        <v>0</v>
      </c>
      <c r="V292" s="544">
        <v>2000000</v>
      </c>
      <c r="W292" s="544">
        <v>2000000</v>
      </c>
      <c r="X292" s="544"/>
      <c r="Y292" s="544">
        <f>SUM(Y293:Y296)</f>
        <v>144794</v>
      </c>
      <c r="Z292" s="1466"/>
      <c r="AA292" s="502"/>
      <c r="AB292" s="503"/>
      <c r="AC292" s="503"/>
      <c r="AD292" s="503"/>
      <c r="AE292" s="486"/>
      <c r="AF292" s="486"/>
      <c r="AG292" s="486"/>
      <c r="AH292" s="486"/>
      <c r="AI292" s="486"/>
      <c r="AJ292" s="486"/>
    </row>
    <row r="293" spans="1:36" s="1" customFormat="1" ht="28.5" hidden="1" customHeight="1" x14ac:dyDescent="0.2">
      <c r="A293" s="9"/>
      <c r="B293" s="1534"/>
      <c r="C293" s="1025"/>
      <c r="D293" s="30" t="s">
        <v>791</v>
      </c>
      <c r="E293" s="21" t="e">
        <f>+Y293/#REF!</f>
        <v>#REF!</v>
      </c>
      <c r="F293" s="44" t="s">
        <v>525</v>
      </c>
      <c r="G293" s="54" t="s">
        <v>285</v>
      </c>
      <c r="H293" s="932">
        <v>20</v>
      </c>
      <c r="I293" s="48">
        <v>80</v>
      </c>
      <c r="J293" s="1228" t="s">
        <v>617</v>
      </c>
      <c r="K293" s="1228" t="s">
        <v>618</v>
      </c>
      <c r="L293" s="48"/>
      <c r="M293" s="55"/>
      <c r="N293" s="55"/>
      <c r="O293" s="1230"/>
      <c r="P293" s="1230"/>
      <c r="Q293" s="1215">
        <v>34296</v>
      </c>
      <c r="R293" s="1215">
        <v>93498</v>
      </c>
      <c r="S293" s="1230"/>
      <c r="T293" s="1230"/>
      <c r="U293" s="1230">
        <v>0</v>
      </c>
      <c r="V293" s="543">
        <v>1000000</v>
      </c>
      <c r="W293" s="543">
        <v>1000000</v>
      </c>
      <c r="X293" s="1057"/>
      <c r="Y293" s="1230">
        <f>SUM(O293:T294)</f>
        <v>127794</v>
      </c>
      <c r="Z293" s="1466"/>
      <c r="AA293" s="621"/>
      <c r="AB293" s="486"/>
      <c r="AC293" s="486"/>
      <c r="AD293" s="486"/>
      <c r="AE293" s="486"/>
      <c r="AF293" s="486"/>
      <c r="AG293" s="486"/>
      <c r="AH293" s="486"/>
      <c r="AI293" s="486"/>
      <c r="AJ293" s="486"/>
    </row>
    <row r="294" spans="1:36" s="1" customFormat="1" ht="28.5" hidden="1" customHeight="1" x14ac:dyDescent="0.2">
      <c r="A294" s="9"/>
      <c r="B294" s="1534"/>
      <c r="C294" s="1025"/>
      <c r="D294" s="30" t="s">
        <v>792</v>
      </c>
      <c r="E294" s="21" t="e">
        <f>+Y294/#REF!</f>
        <v>#REF!</v>
      </c>
      <c r="F294" s="44" t="s">
        <v>947</v>
      </c>
      <c r="G294" s="54">
        <v>0</v>
      </c>
      <c r="H294" s="932">
        <v>1</v>
      </c>
      <c r="I294" s="48">
        <v>10</v>
      </c>
      <c r="J294" s="1242"/>
      <c r="K294" s="1229"/>
      <c r="L294" s="48"/>
      <c r="M294" s="55"/>
      <c r="N294" s="55"/>
      <c r="O294" s="1231"/>
      <c r="P294" s="1231"/>
      <c r="Q294" s="1216"/>
      <c r="R294" s="1216"/>
      <c r="S294" s="1232"/>
      <c r="T294" s="1231"/>
      <c r="U294" s="1232"/>
      <c r="V294" s="543">
        <v>1000000</v>
      </c>
      <c r="W294" s="543">
        <v>1000000</v>
      </c>
      <c r="X294" s="1107"/>
      <c r="Y294" s="1231"/>
      <c r="Z294" s="1466"/>
      <c r="AA294" s="621"/>
      <c r="AB294" s="486"/>
      <c r="AC294" s="486"/>
      <c r="AD294" s="486"/>
      <c r="AE294" s="486"/>
      <c r="AF294" s="486"/>
      <c r="AG294" s="486"/>
      <c r="AH294" s="486"/>
      <c r="AI294" s="486"/>
      <c r="AJ294" s="486"/>
    </row>
    <row r="295" spans="1:36" s="1" customFormat="1" ht="31.5" hidden="1" customHeight="1" x14ac:dyDescent="0.2">
      <c r="A295" s="9"/>
      <c r="B295" s="1534"/>
      <c r="C295" s="1025"/>
      <c r="D295" s="30" t="s">
        <v>793</v>
      </c>
      <c r="E295" s="21"/>
      <c r="F295" s="44" t="s">
        <v>526</v>
      </c>
      <c r="G295" s="54">
        <v>1</v>
      </c>
      <c r="H295" s="932">
        <v>1</v>
      </c>
      <c r="I295" s="48">
        <v>1</v>
      </c>
      <c r="J295" s="1551"/>
      <c r="K295" s="732"/>
      <c r="L295" s="48"/>
      <c r="M295" s="55"/>
      <c r="N295" s="55"/>
      <c r="O295" s="1232"/>
      <c r="P295" s="1232"/>
      <c r="Q295" s="1217"/>
      <c r="R295" s="1217"/>
      <c r="S295" s="620"/>
      <c r="T295" s="1231"/>
      <c r="U295" s="620">
        <v>0</v>
      </c>
      <c r="V295" s="620"/>
      <c r="W295" s="620"/>
      <c r="X295" s="800"/>
      <c r="Y295" s="1231"/>
      <c r="Z295" s="1466"/>
      <c r="AA295" s="621"/>
      <c r="AB295" s="486"/>
      <c r="AC295" s="486"/>
      <c r="AD295" s="486"/>
      <c r="AE295" s="486"/>
      <c r="AF295" s="486"/>
      <c r="AG295" s="486"/>
      <c r="AH295" s="486"/>
      <c r="AI295" s="486"/>
      <c r="AJ295" s="486"/>
    </row>
    <row r="296" spans="1:36" s="1" customFormat="1" ht="31.5" hidden="1" customHeight="1" x14ac:dyDescent="0.2">
      <c r="A296" s="9"/>
      <c r="B296" s="1534"/>
      <c r="C296" s="1025"/>
      <c r="D296" s="30" t="s">
        <v>794</v>
      </c>
      <c r="E296" s="21"/>
      <c r="F296" s="44" t="s">
        <v>858</v>
      </c>
      <c r="G296" s="54" t="s">
        <v>869</v>
      </c>
      <c r="H296" s="932">
        <v>0</v>
      </c>
      <c r="I296" s="48">
        <v>0</v>
      </c>
      <c r="J296" s="1242" t="s">
        <v>619</v>
      </c>
      <c r="K296" s="799"/>
      <c r="L296" s="48"/>
      <c r="M296" s="55"/>
      <c r="N296" s="818"/>
      <c r="O296" s="1230"/>
      <c r="P296" s="1230"/>
      <c r="Q296" s="1215">
        <v>17000</v>
      </c>
      <c r="R296" s="1230"/>
      <c r="S296" s="800"/>
      <c r="T296" s="1230"/>
      <c r="U296" s="800"/>
      <c r="V296" s="800"/>
      <c r="W296" s="800"/>
      <c r="X296" s="800"/>
      <c r="Y296" s="1231">
        <f>SUM(O296:T297)</f>
        <v>17000</v>
      </c>
      <c r="Z296" s="1466"/>
      <c r="AA296" s="621"/>
      <c r="AB296" s="486"/>
      <c r="AC296" s="486"/>
      <c r="AD296" s="486"/>
      <c r="AE296" s="486"/>
      <c r="AF296" s="486"/>
      <c r="AG296" s="486"/>
      <c r="AH296" s="486"/>
      <c r="AI296" s="486"/>
      <c r="AJ296" s="486"/>
    </row>
    <row r="297" spans="1:36" s="1" customFormat="1" ht="28.5" hidden="1" customHeight="1" x14ac:dyDescent="0.2">
      <c r="A297" s="9"/>
      <c r="B297" s="1535"/>
      <c r="C297" s="1026"/>
      <c r="D297" s="30" t="s">
        <v>795</v>
      </c>
      <c r="E297" s="21" t="e">
        <f>+Y295/#REF!</f>
        <v>#REF!</v>
      </c>
      <c r="F297" s="44" t="s">
        <v>875</v>
      </c>
      <c r="G297" s="48">
        <v>1</v>
      </c>
      <c r="H297" s="934">
        <v>1</v>
      </c>
      <c r="I297" s="48">
        <v>1</v>
      </c>
      <c r="J297" s="1229"/>
      <c r="K297" s="733"/>
      <c r="L297" s="48"/>
      <c r="M297" s="55"/>
      <c r="N297" s="55"/>
      <c r="O297" s="1232"/>
      <c r="P297" s="1232"/>
      <c r="Q297" s="1217"/>
      <c r="R297" s="1232"/>
      <c r="S297" s="734"/>
      <c r="T297" s="1232"/>
      <c r="U297" s="734"/>
      <c r="V297" s="734">
        <v>0</v>
      </c>
      <c r="W297" s="734">
        <v>0</v>
      </c>
      <c r="X297" s="734"/>
      <c r="Y297" s="1232"/>
      <c r="Z297" s="1466"/>
      <c r="AA297" s="621"/>
      <c r="AB297" s="486"/>
      <c r="AC297" s="486"/>
      <c r="AD297" s="486"/>
      <c r="AE297" s="486"/>
      <c r="AF297" s="486"/>
      <c r="AG297" s="486"/>
      <c r="AH297" s="486"/>
      <c r="AI297" s="486"/>
      <c r="AJ297" s="486"/>
    </row>
    <row r="298" spans="1:36" s="1" customFormat="1" ht="45" hidden="1" customHeight="1" x14ac:dyDescent="0.2">
      <c r="A298" s="8" t="s">
        <v>148</v>
      </c>
      <c r="B298" s="31" t="s">
        <v>37</v>
      </c>
      <c r="C298" s="31"/>
      <c r="D298" s="33" t="s">
        <v>149</v>
      </c>
      <c r="E298" s="22" t="e">
        <f>+Y298/#REF!</f>
        <v>#REF!</v>
      </c>
      <c r="F298" s="50"/>
      <c r="G298" s="51"/>
      <c r="H298" s="51"/>
      <c r="I298" s="52"/>
      <c r="J298" s="53"/>
      <c r="K298" s="52"/>
      <c r="L298" s="52"/>
      <c r="M298" s="53"/>
      <c r="N298" s="53"/>
      <c r="O298" s="544"/>
      <c r="P298" s="544"/>
      <c r="Q298" s="544"/>
      <c r="R298" s="544"/>
      <c r="S298" s="544"/>
      <c r="T298" s="544"/>
      <c r="U298" s="544">
        <v>0</v>
      </c>
      <c r="V298" s="544">
        <v>2000000</v>
      </c>
      <c r="W298" s="544">
        <v>2000000</v>
      </c>
      <c r="X298" s="544"/>
      <c r="Y298" s="544">
        <v>0</v>
      </c>
      <c r="Z298" s="1466"/>
      <c r="AA298" s="502"/>
      <c r="AB298" s="503"/>
      <c r="AC298" s="503"/>
      <c r="AD298" s="503"/>
      <c r="AE298" s="486"/>
      <c r="AF298" s="486"/>
      <c r="AG298" s="486"/>
      <c r="AH298" s="486"/>
      <c r="AI298" s="486"/>
      <c r="AJ298" s="486"/>
    </row>
    <row r="299" spans="1:36" s="1" customFormat="1" ht="99.75" hidden="1" customHeight="1" x14ac:dyDescent="0.2">
      <c r="A299" s="9"/>
      <c r="B299" s="1055"/>
      <c r="C299" s="1055"/>
      <c r="D299" s="1056" t="s">
        <v>152</v>
      </c>
      <c r="E299" s="21" t="e">
        <f>+Y299/#REF!</f>
        <v>#REF!</v>
      </c>
      <c r="F299" s="958" t="s">
        <v>239</v>
      </c>
      <c r="G299" s="1053" t="s">
        <v>285</v>
      </c>
      <c r="H299" s="1053"/>
      <c r="I299" s="48">
        <v>0</v>
      </c>
      <c r="J299" s="957"/>
      <c r="K299" s="48"/>
      <c r="L299" s="48"/>
      <c r="M299" s="55"/>
      <c r="N299" s="1120"/>
      <c r="O299" s="1057"/>
      <c r="P299" s="1057"/>
      <c r="Q299" s="1057"/>
      <c r="R299" s="1057"/>
      <c r="S299" s="1057"/>
      <c r="T299" s="1057"/>
      <c r="U299" s="543">
        <v>0</v>
      </c>
      <c r="V299" s="543">
        <v>1000000</v>
      </c>
      <c r="W299" s="543">
        <v>1000000</v>
      </c>
      <c r="X299" s="1057"/>
      <c r="Y299" s="1057">
        <f>SUM(O299:T299)</f>
        <v>0</v>
      </c>
      <c r="Z299" s="1466"/>
      <c r="AA299" s="502"/>
      <c r="AB299" s="503"/>
      <c r="AC299" s="503"/>
      <c r="AD299" s="503"/>
      <c r="AE299" s="486"/>
      <c r="AF299" s="486"/>
      <c r="AG299" s="486"/>
      <c r="AH299" s="486"/>
      <c r="AI299" s="486"/>
      <c r="AJ299" s="486"/>
    </row>
    <row r="300" spans="1:36" s="804" customFormat="1" ht="37.5" customHeight="1" x14ac:dyDescent="0.2">
      <c r="A300" s="801"/>
      <c r="B300" s="1145" t="s">
        <v>1012</v>
      </c>
      <c r="C300" s="1179" t="s">
        <v>1013</v>
      </c>
      <c r="D300" s="1179"/>
      <c r="E300" s="1180"/>
      <c r="F300" s="1179"/>
      <c r="G300" s="1179"/>
      <c r="H300" s="1179"/>
      <c r="I300" s="1180"/>
      <c r="J300" s="1179"/>
      <c r="K300" s="1044"/>
      <c r="L300" s="954"/>
      <c r="M300" s="1576"/>
      <c r="N300" s="1122"/>
      <c r="O300" s="1122"/>
      <c r="P300" s="1122">
        <f>+P301</f>
        <v>0</v>
      </c>
      <c r="Q300" s="1122"/>
      <c r="R300" s="1122"/>
      <c r="S300" s="1122"/>
      <c r="T300" s="1122"/>
      <c r="U300" s="1045"/>
      <c r="V300" s="955"/>
      <c r="W300" s="1578"/>
      <c r="X300" s="1122"/>
      <c r="Y300" s="1122">
        <f>+Y301</f>
        <v>14000</v>
      </c>
      <c r="Z300" s="1465"/>
      <c r="AA300" s="802"/>
      <c r="AB300" s="803"/>
      <c r="AC300" s="803"/>
      <c r="AD300" s="803"/>
      <c r="AE300" s="803"/>
      <c r="AF300" s="803"/>
      <c r="AG300" s="803"/>
      <c r="AH300" s="803"/>
      <c r="AI300" s="803"/>
      <c r="AJ300" s="803"/>
    </row>
    <row r="301" spans="1:36" s="804" customFormat="1" ht="15" x14ac:dyDescent="0.25">
      <c r="A301" s="801"/>
      <c r="B301" s="1146" t="s">
        <v>31</v>
      </c>
      <c r="C301" s="1146"/>
      <c r="D301" s="1147" t="s">
        <v>1002</v>
      </c>
      <c r="E301" s="1574"/>
      <c r="F301" s="1148"/>
      <c r="G301" s="1148"/>
      <c r="H301" s="1127"/>
      <c r="I301" s="956"/>
      <c r="J301" s="1149"/>
      <c r="K301" s="1044"/>
      <c r="L301" s="954"/>
      <c r="M301" s="1576"/>
      <c r="N301" s="1128"/>
      <c r="O301" s="1128"/>
      <c r="P301" s="1128">
        <f>+P302</f>
        <v>0</v>
      </c>
      <c r="Q301" s="1128"/>
      <c r="R301" s="1128"/>
      <c r="S301" s="1128"/>
      <c r="T301" s="1128"/>
      <c r="U301" s="1045"/>
      <c r="V301" s="955"/>
      <c r="W301" s="1578"/>
      <c r="X301" s="1128"/>
      <c r="Y301" s="1128">
        <f>+Y302</f>
        <v>14000</v>
      </c>
      <c r="Z301" s="1465"/>
      <c r="AA301" s="802"/>
      <c r="AB301" s="803"/>
      <c r="AC301" s="803"/>
      <c r="AD301" s="803"/>
      <c r="AE301" s="803"/>
      <c r="AF301" s="803"/>
      <c r="AG301" s="803"/>
      <c r="AH301" s="803"/>
      <c r="AI301" s="803"/>
      <c r="AJ301" s="803"/>
    </row>
    <row r="302" spans="1:36" s="1" customFormat="1" ht="31.5" customHeight="1" x14ac:dyDescent="0.25">
      <c r="A302" s="7" t="s">
        <v>155</v>
      </c>
      <c r="B302" s="1178" t="s">
        <v>33</v>
      </c>
      <c r="C302" s="1178"/>
      <c r="D302" s="1554" t="s">
        <v>1011</v>
      </c>
      <c r="E302" s="1553"/>
      <c r="F302" s="1554"/>
      <c r="G302" s="1554"/>
      <c r="H302" s="1554"/>
      <c r="I302" s="1575"/>
      <c r="J302" s="1137"/>
      <c r="K302" s="1043"/>
      <c r="L302" s="153"/>
      <c r="M302" s="1577"/>
      <c r="N302" s="1138"/>
      <c r="O302" s="1138"/>
      <c r="P302" s="1138">
        <f>+P305</f>
        <v>0</v>
      </c>
      <c r="Q302" s="1138"/>
      <c r="R302" s="1138"/>
      <c r="S302" s="1138"/>
      <c r="T302" s="1138"/>
      <c r="U302" s="1046">
        <v>421503034</v>
      </c>
      <c r="V302" s="545">
        <v>538440000</v>
      </c>
      <c r="W302" s="1579">
        <v>536440000</v>
      </c>
      <c r="X302" s="1138"/>
      <c r="Y302" s="1138">
        <f>+Y305</f>
        <v>14000</v>
      </c>
      <c r="Z302" s="1465"/>
      <c r="AA302" s="502"/>
      <c r="AB302" s="503"/>
      <c r="AC302" s="503"/>
      <c r="AD302" s="503"/>
      <c r="AE302" s="486"/>
      <c r="AF302" s="486"/>
      <c r="AG302" s="486"/>
      <c r="AH302" s="486"/>
      <c r="AI302" s="486"/>
      <c r="AJ302" s="486"/>
    </row>
    <row r="303" spans="1:36" s="1" customFormat="1" ht="33" hidden="1" customHeight="1" x14ac:dyDescent="0.2">
      <c r="A303" s="9"/>
      <c r="B303" s="23" t="s">
        <v>159</v>
      </c>
      <c r="C303" s="23"/>
      <c r="D303" s="24" t="s">
        <v>153</v>
      </c>
      <c r="E303" s="84" t="e">
        <f>+Y303/#REF!</f>
        <v>#REF!</v>
      </c>
      <c r="F303" s="15" t="s">
        <v>240</v>
      </c>
      <c r="G303" s="16">
        <v>1008</v>
      </c>
      <c r="H303" s="16"/>
      <c r="I303" s="17">
        <v>0</v>
      </c>
      <c r="J303" s="18"/>
      <c r="K303" s="17"/>
      <c r="L303" s="17"/>
      <c r="M303" s="18"/>
      <c r="N303" s="18"/>
      <c r="O303" s="546"/>
      <c r="P303" s="546"/>
      <c r="Q303" s="546"/>
      <c r="R303" s="546"/>
      <c r="S303" s="546"/>
      <c r="T303" s="546"/>
      <c r="U303" s="546" t="e">
        <f>+#REF!</f>
        <v>#REF!</v>
      </c>
      <c r="V303" s="546" t="e">
        <f>+#REF!</f>
        <v>#REF!</v>
      </c>
      <c r="W303" s="546" t="e">
        <f>+#REF!</f>
        <v>#REF!</v>
      </c>
      <c r="X303" s="546"/>
      <c r="Y303" s="546" t="e">
        <f>+U303+V303+W303+#REF!</f>
        <v>#REF!</v>
      </c>
      <c r="Z303" s="1466"/>
      <c r="AA303" s="502"/>
      <c r="AB303" s="503"/>
      <c r="AC303" s="503"/>
      <c r="AD303" s="503"/>
      <c r="AE303" s="486"/>
      <c r="AF303" s="486"/>
      <c r="AG303" s="486"/>
      <c r="AH303" s="486"/>
      <c r="AI303" s="486"/>
      <c r="AJ303" s="486"/>
    </row>
    <row r="304" spans="1:36" s="1" customFormat="1" ht="33" hidden="1" customHeight="1" x14ac:dyDescent="0.2">
      <c r="A304" s="9"/>
      <c r="B304" s="1058" t="s">
        <v>169</v>
      </c>
      <c r="C304" s="1058"/>
      <c r="D304" s="1059" t="s">
        <v>154</v>
      </c>
      <c r="E304" s="11" t="e">
        <f>+Y304/#REF!</f>
        <v>#REF!</v>
      </c>
      <c r="F304" s="1060" t="s">
        <v>527</v>
      </c>
      <c r="G304" s="1061">
        <v>145742</v>
      </c>
      <c r="H304" s="1061"/>
      <c r="I304" s="12">
        <v>0</v>
      </c>
      <c r="J304" s="1062"/>
      <c r="K304" s="12"/>
      <c r="L304" s="12"/>
      <c r="M304" s="13"/>
      <c r="N304" s="1062"/>
      <c r="O304" s="1063"/>
      <c r="P304" s="1063"/>
      <c r="Q304" s="1063"/>
      <c r="R304" s="1063"/>
      <c r="S304" s="1063"/>
      <c r="T304" s="1063"/>
      <c r="U304" s="526">
        <v>0.3</v>
      </c>
      <c r="V304" s="526" t="e">
        <f>+#REF!</f>
        <v>#REF!</v>
      </c>
      <c r="W304" s="526" t="e">
        <f>+#REF!</f>
        <v>#REF!</v>
      </c>
      <c r="X304" s="1063"/>
      <c r="Y304" s="1063" t="e">
        <f>+U304+V304+W304+#REF!</f>
        <v>#REF!</v>
      </c>
      <c r="Z304" s="1466"/>
      <c r="AA304" s="502"/>
      <c r="AB304" s="503"/>
      <c r="AC304" s="503"/>
      <c r="AD304" s="503"/>
      <c r="AE304" s="486"/>
      <c r="AF304" s="486"/>
      <c r="AG304" s="486"/>
      <c r="AH304" s="486"/>
      <c r="AI304" s="486"/>
      <c r="AJ304" s="486"/>
    </row>
    <row r="305" spans="1:36" s="1" customFormat="1" ht="85.5" x14ac:dyDescent="0.2">
      <c r="A305" s="9"/>
      <c r="B305" s="1150" t="s">
        <v>1028</v>
      </c>
      <c r="C305" s="1177" t="s">
        <v>1003</v>
      </c>
      <c r="D305" s="1177"/>
      <c r="E305" s="1580" t="e">
        <f>+Y305/#REF!</f>
        <v>#REF!</v>
      </c>
      <c r="F305" s="1152" t="s">
        <v>1004</v>
      </c>
      <c r="G305" s="1153">
        <v>1</v>
      </c>
      <c r="H305" s="1153">
        <v>1</v>
      </c>
      <c r="I305" s="1582">
        <v>1</v>
      </c>
      <c r="J305" s="1159" t="s">
        <v>1022</v>
      </c>
      <c r="K305" s="1048" t="s">
        <v>590</v>
      </c>
      <c r="L305" s="152" t="s">
        <v>535</v>
      </c>
      <c r="M305" s="1584">
        <v>1</v>
      </c>
      <c r="N305" s="1160" t="s">
        <v>1023</v>
      </c>
      <c r="O305" s="1144"/>
      <c r="P305" s="1144">
        <v>0</v>
      </c>
      <c r="Q305" s="1144">
        <v>14000</v>
      </c>
      <c r="R305" s="1144"/>
      <c r="S305" s="1144"/>
      <c r="T305" s="1144"/>
      <c r="U305" s="948">
        <v>10000000</v>
      </c>
      <c r="V305" s="526">
        <v>10000000</v>
      </c>
      <c r="W305" s="947">
        <v>15000000</v>
      </c>
      <c r="X305" s="1144"/>
      <c r="Y305" s="1144">
        <f>SUM(O305:T305)</f>
        <v>14000</v>
      </c>
      <c r="Z305" s="1465"/>
      <c r="AA305" s="621"/>
      <c r="AB305" s="486"/>
      <c r="AC305" s="486"/>
      <c r="AD305" s="486"/>
      <c r="AE305" s="486"/>
      <c r="AF305" s="486"/>
      <c r="AG305" s="486"/>
      <c r="AH305" s="486"/>
      <c r="AI305" s="486"/>
      <c r="AJ305" s="486"/>
    </row>
    <row r="306" spans="1:36" s="1" customFormat="1" ht="33" customHeight="1" x14ac:dyDescent="0.2">
      <c r="A306" s="9"/>
      <c r="B306" s="1145" t="s">
        <v>1012</v>
      </c>
      <c r="C306" s="1175" t="s">
        <v>1015</v>
      </c>
      <c r="D306" s="1175"/>
      <c r="E306" s="1181"/>
      <c r="F306" s="1175"/>
      <c r="G306" s="1175"/>
      <c r="H306" s="1175"/>
      <c r="I306" s="1181"/>
      <c r="J306" s="1175"/>
      <c r="K306" s="1045"/>
      <c r="L306" s="955"/>
      <c r="M306" s="1578"/>
      <c r="N306" s="1123"/>
      <c r="O306" s="1123"/>
      <c r="P306" s="1123"/>
      <c r="Q306" s="1145">
        <f>+Q307</f>
        <v>10000</v>
      </c>
      <c r="R306" s="1161"/>
      <c r="S306" s="1161"/>
      <c r="T306" s="1121"/>
      <c r="U306" s="1045"/>
      <c r="V306" s="955"/>
      <c r="W306" s="1578"/>
      <c r="X306" s="1161"/>
      <c r="Y306" s="1122">
        <f>+Y307</f>
        <v>10000</v>
      </c>
      <c r="Z306" s="1465"/>
      <c r="AA306" s="1045"/>
      <c r="AB306" s="955"/>
      <c r="AC306" s="955"/>
      <c r="AD306" s="486"/>
      <c r="AE306" s="486"/>
      <c r="AF306" s="486"/>
      <c r="AG306" s="486"/>
      <c r="AH306" s="486"/>
      <c r="AI306" s="486"/>
      <c r="AJ306" s="486"/>
    </row>
    <row r="307" spans="1:36" s="1" customFormat="1" ht="33" customHeight="1" x14ac:dyDescent="0.25">
      <c r="A307" s="9"/>
      <c r="B307" s="1173" t="s">
        <v>33</v>
      </c>
      <c r="C307" s="1173"/>
      <c r="D307" s="1552" t="s">
        <v>1014</v>
      </c>
      <c r="E307" s="1553"/>
      <c r="F307" s="1552"/>
      <c r="G307" s="1552"/>
      <c r="H307" s="1552"/>
      <c r="I307" s="1583"/>
      <c r="J307" s="1157"/>
      <c r="K307" s="1046"/>
      <c r="L307" s="545"/>
      <c r="M307" s="1579"/>
      <c r="N307" s="1157"/>
      <c r="O307" s="1157"/>
      <c r="P307" s="1157"/>
      <c r="Q307" s="1162">
        <f>+Q308</f>
        <v>10000</v>
      </c>
      <c r="R307" s="1163"/>
      <c r="S307" s="1164"/>
      <c r="T307" s="1165"/>
      <c r="U307" s="1046"/>
      <c r="V307" s="545"/>
      <c r="W307" s="1579"/>
      <c r="X307" s="1157"/>
      <c r="Y307" s="1157">
        <f>+Y308</f>
        <v>10000</v>
      </c>
      <c r="Z307" s="1465"/>
      <c r="AA307" s="1046"/>
      <c r="AB307" s="545"/>
      <c r="AC307" s="545"/>
      <c r="AD307" s="486"/>
      <c r="AE307" s="486"/>
      <c r="AF307" s="486"/>
      <c r="AG307" s="486"/>
      <c r="AH307" s="486"/>
      <c r="AI307" s="486"/>
      <c r="AJ307" s="486"/>
    </row>
    <row r="308" spans="1:36" s="1" customFormat="1" ht="31.5" customHeight="1" x14ac:dyDescent="0.2">
      <c r="A308" s="8" t="s">
        <v>210</v>
      </c>
      <c r="B308" s="1174" t="s">
        <v>1009</v>
      </c>
      <c r="C308" s="1174"/>
      <c r="D308" s="1151" t="s">
        <v>1010</v>
      </c>
      <c r="E308" s="1581" t="e">
        <f>+Y308/#REF!</f>
        <v>#REF!</v>
      </c>
      <c r="F308" s="1154"/>
      <c r="G308" s="1155"/>
      <c r="H308" s="1155"/>
      <c r="I308" s="1575"/>
      <c r="J308" s="1158"/>
      <c r="K308" s="154"/>
      <c r="L308" s="154"/>
      <c r="M308" s="1585"/>
      <c r="N308" s="1158"/>
      <c r="O308" s="1158">
        <f>SUBTOTAL(9,O309)</f>
        <v>0</v>
      </c>
      <c r="P308" s="1166">
        <f>SUBTOTAL(9,P309)</f>
        <v>0</v>
      </c>
      <c r="Q308" s="1166">
        <f>SUBTOTAL(9,Q309)</f>
        <v>10000</v>
      </c>
      <c r="R308" s="1166">
        <f>SUBTOTAL(9,R309)</f>
        <v>0</v>
      </c>
      <c r="S308" s="1166"/>
      <c r="T308" s="1166">
        <f>SUBTOTAL(9,T309)</f>
        <v>0</v>
      </c>
      <c r="U308" s="1049">
        <v>4600000</v>
      </c>
      <c r="V308" s="527">
        <v>3000000</v>
      </c>
      <c r="W308" s="1586">
        <v>1000000</v>
      </c>
      <c r="X308" s="1166"/>
      <c r="Y308" s="1166">
        <f>+Y309</f>
        <v>10000</v>
      </c>
      <c r="Z308" s="1465"/>
      <c r="AA308" s="502"/>
      <c r="AB308" s="503"/>
      <c r="AC308" s="503"/>
      <c r="AD308" s="503"/>
      <c r="AE308" s="486"/>
      <c r="AF308" s="486"/>
      <c r="AG308" s="486"/>
      <c r="AH308" s="486"/>
      <c r="AI308" s="486"/>
      <c r="AJ308" s="486"/>
    </row>
    <row r="309" spans="1:36" s="1" customFormat="1" ht="56.25" customHeight="1" x14ac:dyDescent="0.2">
      <c r="A309" s="9"/>
      <c r="B309" s="1150" t="s">
        <v>1029</v>
      </c>
      <c r="C309" s="1239" t="s">
        <v>1005</v>
      </c>
      <c r="D309" s="1239"/>
      <c r="E309" s="1580" t="e">
        <f>+Y309/#REF!</f>
        <v>#REF!</v>
      </c>
      <c r="F309" s="1156" t="s">
        <v>1006</v>
      </c>
      <c r="G309" s="1153">
        <v>1</v>
      </c>
      <c r="H309" s="1153">
        <v>1</v>
      </c>
      <c r="I309" s="1582">
        <v>1</v>
      </c>
      <c r="J309" s="1555" t="s">
        <v>1024</v>
      </c>
      <c r="K309" s="1047"/>
      <c r="L309" s="152" t="s">
        <v>536</v>
      </c>
      <c r="M309" s="1584">
        <v>0</v>
      </c>
      <c r="N309" s="1205" t="s">
        <v>1025</v>
      </c>
      <c r="O309" s="1556"/>
      <c r="P309" s="1556"/>
      <c r="Q309" s="1556">
        <v>10000</v>
      </c>
      <c r="R309" s="1556"/>
      <c r="S309" s="1144"/>
      <c r="T309" s="1556"/>
      <c r="U309" s="948">
        <v>100000</v>
      </c>
      <c r="V309" s="526">
        <v>1000000</v>
      </c>
      <c r="W309" s="947">
        <v>0</v>
      </c>
      <c r="X309" s="1144"/>
      <c r="Y309" s="1556">
        <f>SUBTOTAL(9,O309:T310)</f>
        <v>10000</v>
      </c>
      <c r="Z309" s="1465"/>
      <c r="AA309" s="502"/>
      <c r="AB309" s="503"/>
      <c r="AC309" s="503"/>
      <c r="AD309" s="503"/>
      <c r="AE309" s="486"/>
      <c r="AF309" s="486"/>
      <c r="AG309" s="486"/>
      <c r="AH309" s="486"/>
      <c r="AI309" s="486"/>
      <c r="AJ309" s="486"/>
    </row>
    <row r="310" spans="1:36" s="1" customFormat="1" ht="99" customHeight="1" x14ac:dyDescent="0.2">
      <c r="A310" s="9"/>
      <c r="B310" s="1150" t="s">
        <v>1028</v>
      </c>
      <c r="C310" s="1240" t="s">
        <v>1007</v>
      </c>
      <c r="D310" s="1240"/>
      <c r="E310" s="1580"/>
      <c r="F310" s="1135" t="s">
        <v>1008</v>
      </c>
      <c r="G310" s="1153">
        <v>1</v>
      </c>
      <c r="H310" s="1153">
        <v>1</v>
      </c>
      <c r="I310" s="1582">
        <v>1</v>
      </c>
      <c r="J310" s="1555"/>
      <c r="K310" s="1047"/>
      <c r="L310" s="152"/>
      <c r="M310" s="1584"/>
      <c r="N310" s="1205"/>
      <c r="O310" s="1556"/>
      <c r="P310" s="1556"/>
      <c r="Q310" s="1556"/>
      <c r="R310" s="1556"/>
      <c r="S310" s="1144"/>
      <c r="T310" s="1556"/>
      <c r="U310" s="948"/>
      <c r="V310" s="526"/>
      <c r="W310" s="947"/>
      <c r="X310" s="1144"/>
      <c r="Y310" s="1556"/>
      <c r="Z310" s="1465"/>
      <c r="AA310" s="502"/>
      <c r="AB310" s="503"/>
      <c r="AC310" s="503"/>
      <c r="AD310" s="503"/>
      <c r="AE310" s="486"/>
      <c r="AF310" s="486"/>
      <c r="AG310" s="486"/>
      <c r="AH310" s="486"/>
      <c r="AI310" s="486"/>
      <c r="AJ310" s="486"/>
    </row>
    <row r="311" spans="1:36" s="1" customFormat="1" ht="45" hidden="1" x14ac:dyDescent="0.2">
      <c r="A311" s="6" t="s">
        <v>160</v>
      </c>
      <c r="B311" s="1084" t="s">
        <v>31</v>
      </c>
      <c r="C311" s="1084"/>
      <c r="D311" s="1085" t="s">
        <v>796</v>
      </c>
      <c r="E311" s="90" t="e">
        <f>+Y311/#REF!</f>
        <v>#REF!</v>
      </c>
      <c r="F311" s="1086"/>
      <c r="G311" s="1087"/>
      <c r="H311" s="1087"/>
      <c r="I311" s="91"/>
      <c r="J311" s="1088"/>
      <c r="K311" s="91"/>
      <c r="L311" s="91"/>
      <c r="M311" s="92"/>
      <c r="N311" s="1088"/>
      <c r="O311" s="949"/>
      <c r="P311" s="949"/>
      <c r="Q311" s="949"/>
      <c r="R311" s="949"/>
      <c r="S311" s="949"/>
      <c r="T311" s="949"/>
      <c r="U311" s="547">
        <v>230000000</v>
      </c>
      <c r="V311" s="547">
        <v>276960000</v>
      </c>
      <c r="W311" s="547">
        <v>362066000</v>
      </c>
      <c r="X311" s="949"/>
      <c r="Y311" s="949">
        <f>+Y312</f>
        <v>0</v>
      </c>
      <c r="Z311" s="1089"/>
      <c r="AA311" s="502"/>
      <c r="AB311" s="503"/>
      <c r="AC311" s="503"/>
      <c r="AD311" s="503"/>
      <c r="AE311" s="486"/>
      <c r="AF311" s="486"/>
      <c r="AG311" s="486"/>
      <c r="AH311" s="486"/>
      <c r="AI311" s="486"/>
      <c r="AJ311" s="486"/>
    </row>
    <row r="312" spans="1:36" s="1" customFormat="1" ht="45" hidden="1" x14ac:dyDescent="0.2">
      <c r="A312" s="7" t="s">
        <v>161</v>
      </c>
      <c r="B312" s="93" t="s">
        <v>33</v>
      </c>
      <c r="C312" s="93"/>
      <c r="D312" s="94" t="s">
        <v>158</v>
      </c>
      <c r="E312" s="95" t="e">
        <f>+Y312/#REF!</f>
        <v>#REF!</v>
      </c>
      <c r="F312" s="96"/>
      <c r="G312" s="97"/>
      <c r="H312" s="97"/>
      <c r="I312" s="98"/>
      <c r="J312" s="99"/>
      <c r="K312" s="98"/>
      <c r="L312" s="98"/>
      <c r="M312" s="99"/>
      <c r="N312" s="99"/>
      <c r="O312" s="548"/>
      <c r="P312" s="548"/>
      <c r="Q312" s="548"/>
      <c r="R312" s="548"/>
      <c r="S312" s="548"/>
      <c r="T312" s="548"/>
      <c r="U312" s="548">
        <v>230000000</v>
      </c>
      <c r="V312" s="548">
        <v>276960000</v>
      </c>
      <c r="W312" s="548">
        <v>362066000</v>
      </c>
      <c r="X312" s="548"/>
      <c r="Y312" s="548">
        <f>+Y314</f>
        <v>0</v>
      </c>
      <c r="Z312" s="658"/>
      <c r="AA312" s="502"/>
      <c r="AB312" s="503"/>
      <c r="AC312" s="503"/>
      <c r="AD312" s="503"/>
      <c r="AE312" s="486"/>
      <c r="AF312" s="486"/>
      <c r="AG312" s="486"/>
      <c r="AH312" s="486"/>
      <c r="AI312" s="486"/>
      <c r="AJ312" s="486"/>
    </row>
    <row r="313" spans="1:36" s="1" customFormat="1" ht="142.5" hidden="1" x14ac:dyDescent="0.2">
      <c r="A313" s="9"/>
      <c r="B313" s="100" t="s">
        <v>175</v>
      </c>
      <c r="C313" s="100"/>
      <c r="D313" s="101" t="s">
        <v>500</v>
      </c>
      <c r="E313" s="102" t="e">
        <f>+Y313/#REF!</f>
        <v>#REF!</v>
      </c>
      <c r="F313" s="103" t="s">
        <v>501</v>
      </c>
      <c r="G313" s="104">
        <v>0</v>
      </c>
      <c r="H313" s="104"/>
      <c r="I313" s="105">
        <v>0</v>
      </c>
      <c r="J313" s="106"/>
      <c r="K313" s="105"/>
      <c r="L313" s="105"/>
      <c r="M313" s="511"/>
      <c r="N313" s="511"/>
      <c r="O313" s="525"/>
      <c r="P313" s="525"/>
      <c r="Q313" s="525"/>
      <c r="R313" s="525"/>
      <c r="S313" s="525"/>
      <c r="T313" s="525"/>
      <c r="U313" s="525">
        <f>SUM(U315:U320)</f>
        <v>25120000</v>
      </c>
      <c r="V313" s="525">
        <f>SUM(V315:V320)</f>
        <v>161960000</v>
      </c>
      <c r="W313" s="525">
        <f>SUM(W315:W320)</f>
        <v>182066000</v>
      </c>
      <c r="X313" s="525"/>
      <c r="Y313" s="525" t="e">
        <f>+U313+V313+W313+#REF!</f>
        <v>#REF!</v>
      </c>
      <c r="Z313" s="604" t="s">
        <v>383</v>
      </c>
      <c r="AA313" s="502"/>
      <c r="AB313" s="503"/>
      <c r="AC313" s="503"/>
      <c r="AD313" s="503"/>
      <c r="AE313" s="486"/>
      <c r="AF313" s="486"/>
      <c r="AG313" s="486"/>
      <c r="AH313" s="486"/>
      <c r="AI313" s="486"/>
      <c r="AJ313" s="486"/>
    </row>
    <row r="314" spans="1:36" s="1" customFormat="1" ht="15" hidden="1" customHeight="1" x14ac:dyDescent="0.25">
      <c r="A314" s="8" t="s">
        <v>162</v>
      </c>
      <c r="B314" s="1536" t="s">
        <v>37</v>
      </c>
      <c r="C314" s="1027"/>
      <c r="D314" s="107" t="s">
        <v>163</v>
      </c>
      <c r="E314" s="108" t="e">
        <f>+Y314/#REF!</f>
        <v>#REF!</v>
      </c>
      <c r="F314" s="109"/>
      <c r="G314" s="110"/>
      <c r="H314" s="110"/>
      <c r="I314" s="111"/>
      <c r="J314" s="112"/>
      <c r="K314" s="111"/>
      <c r="L314" s="111"/>
      <c r="M314" s="112"/>
      <c r="N314" s="112"/>
      <c r="O314" s="549">
        <f>SUBTOTAL(9,O315:O321)</f>
        <v>0</v>
      </c>
      <c r="P314" s="549">
        <f>SUBTOTAL(9,P315:P321)</f>
        <v>0</v>
      </c>
      <c r="Q314" s="549">
        <f>SUBTOTAL(9,Q315:Q321)</f>
        <v>0</v>
      </c>
      <c r="R314" s="549">
        <f>SUBTOTAL(9,R315:R321)</f>
        <v>0</v>
      </c>
      <c r="S314" s="549"/>
      <c r="T314" s="549">
        <f>SUBTOTAL(9,T315:T321)</f>
        <v>0</v>
      </c>
      <c r="U314" s="549">
        <v>230000000</v>
      </c>
      <c r="V314" s="549">
        <v>276960000</v>
      </c>
      <c r="W314" s="549">
        <v>362066000</v>
      </c>
      <c r="X314" s="549"/>
      <c r="Y314" s="549">
        <f>SUM(Y315:Y320)</f>
        <v>0</v>
      </c>
      <c r="Z314" s="659"/>
      <c r="AA314" s="502"/>
      <c r="AB314" s="503"/>
      <c r="AC314" s="503"/>
      <c r="AD314" s="503"/>
      <c r="AE314" s="486"/>
      <c r="AF314" s="486"/>
      <c r="AG314" s="486"/>
      <c r="AH314" s="486"/>
      <c r="AI314" s="486"/>
      <c r="AJ314" s="486"/>
    </row>
    <row r="315" spans="1:36" s="1" customFormat="1" ht="42.75" hidden="1" customHeight="1" x14ac:dyDescent="0.2">
      <c r="A315" s="9"/>
      <c r="B315" s="1248"/>
      <c r="C315" s="964"/>
      <c r="D315" s="809" t="s">
        <v>948</v>
      </c>
      <c r="E315" s="88" t="e">
        <f>+Y315/#REF!</f>
        <v>#REF!</v>
      </c>
      <c r="F315" s="89" t="s">
        <v>955</v>
      </c>
      <c r="G315" s="735">
        <v>0</v>
      </c>
      <c r="H315" s="911">
        <v>0</v>
      </c>
      <c r="I315" s="824">
        <v>0</v>
      </c>
      <c r="J315" s="826" t="s">
        <v>594</v>
      </c>
      <c r="K315" s="105"/>
      <c r="L315" s="105"/>
      <c r="M315" s="523"/>
      <c r="N315" s="523"/>
      <c r="O315" s="525"/>
      <c r="P315" s="525"/>
      <c r="Q315" s="525"/>
      <c r="R315" s="525"/>
      <c r="S315" s="525"/>
      <c r="T315" s="525"/>
      <c r="U315" s="525">
        <v>120000</v>
      </c>
      <c r="V315" s="525">
        <v>100000000</v>
      </c>
      <c r="W315" s="525">
        <v>0</v>
      </c>
      <c r="X315" s="525"/>
      <c r="Y315" s="525">
        <f>SUM(O315:T315)</f>
        <v>0</v>
      </c>
      <c r="Z315" s="1280" t="s">
        <v>903</v>
      </c>
      <c r="AA315" s="621"/>
      <c r="AB315" s="486"/>
      <c r="AC315" s="486"/>
      <c r="AD315" s="486"/>
      <c r="AE315" s="486"/>
      <c r="AF315" s="486"/>
      <c r="AG315" s="486"/>
      <c r="AH315" s="486"/>
      <c r="AI315" s="486"/>
      <c r="AJ315" s="486"/>
    </row>
    <row r="316" spans="1:36" s="1" customFormat="1" ht="57" hidden="1" customHeight="1" x14ac:dyDescent="0.2">
      <c r="A316" s="9"/>
      <c r="B316" s="1248"/>
      <c r="C316" s="964"/>
      <c r="D316" s="810" t="s">
        <v>949</v>
      </c>
      <c r="E316" s="85" t="e">
        <f>+Y316/#REF!</f>
        <v>#REF!</v>
      </c>
      <c r="F316" s="86" t="s">
        <v>956</v>
      </c>
      <c r="G316" s="736">
        <v>0</v>
      </c>
      <c r="H316" s="912">
        <v>0</v>
      </c>
      <c r="I316" s="825">
        <v>0</v>
      </c>
      <c r="J316" s="1368" t="s">
        <v>595</v>
      </c>
      <c r="K316" s="1234"/>
      <c r="L316" s="1234"/>
      <c r="M316" s="1234"/>
      <c r="N316" s="1234"/>
      <c r="O316" s="1290"/>
      <c r="P316" s="1290"/>
      <c r="Q316" s="1290"/>
      <c r="R316" s="1290"/>
      <c r="S316" s="1290"/>
      <c r="T316" s="1290"/>
      <c r="U316" s="1290">
        <v>0</v>
      </c>
      <c r="V316" s="1290">
        <v>0</v>
      </c>
      <c r="W316" s="1290">
        <v>50000000</v>
      </c>
      <c r="X316" s="973"/>
      <c r="Y316" s="1218">
        <f>SUM(O316:T320)</f>
        <v>0</v>
      </c>
      <c r="Z316" s="1281"/>
      <c r="AA316" s="621"/>
      <c r="AB316" s="486"/>
      <c r="AC316" s="486"/>
      <c r="AD316" s="486"/>
      <c r="AE316" s="486"/>
      <c r="AF316" s="486"/>
      <c r="AG316" s="486"/>
      <c r="AH316" s="486"/>
      <c r="AI316" s="486"/>
      <c r="AJ316" s="486"/>
    </row>
    <row r="317" spans="1:36" s="1" customFormat="1" ht="42.75" hidden="1" customHeight="1" x14ac:dyDescent="0.2">
      <c r="A317" s="9"/>
      <c r="B317" s="1248"/>
      <c r="C317" s="964"/>
      <c r="D317" s="810" t="s">
        <v>950</v>
      </c>
      <c r="E317" s="85" t="e">
        <f>+Y317/#REF!</f>
        <v>#REF!</v>
      </c>
      <c r="F317" s="86" t="s">
        <v>502</v>
      </c>
      <c r="G317" s="736">
        <v>0</v>
      </c>
      <c r="H317" s="912">
        <v>0</v>
      </c>
      <c r="I317" s="825">
        <v>0</v>
      </c>
      <c r="J317" s="1368"/>
      <c r="K317" s="1234"/>
      <c r="L317" s="1234"/>
      <c r="M317" s="1234"/>
      <c r="N317" s="1234"/>
      <c r="O317" s="1290"/>
      <c r="P317" s="1290"/>
      <c r="Q317" s="1290"/>
      <c r="R317" s="1290"/>
      <c r="S317" s="1290"/>
      <c r="T317" s="1290"/>
      <c r="U317" s="1290">
        <v>25000000</v>
      </c>
      <c r="V317" s="1290">
        <v>61960000</v>
      </c>
      <c r="W317" s="1290">
        <v>112066000</v>
      </c>
      <c r="X317" s="974"/>
      <c r="Y317" s="1219"/>
      <c r="Z317" s="1281"/>
      <c r="AA317" s="621"/>
      <c r="AB317" s="486"/>
      <c r="AC317" s="486"/>
      <c r="AD317" s="486"/>
      <c r="AE317" s="486"/>
      <c r="AF317" s="486"/>
      <c r="AG317" s="486"/>
      <c r="AH317" s="486"/>
      <c r="AI317" s="486"/>
      <c r="AJ317" s="486"/>
    </row>
    <row r="318" spans="1:36" s="1" customFormat="1" ht="28.5" hidden="1" customHeight="1" x14ac:dyDescent="0.2">
      <c r="A318" s="9"/>
      <c r="B318" s="1248"/>
      <c r="C318" s="964"/>
      <c r="D318" s="811" t="s">
        <v>951</v>
      </c>
      <c r="E318" s="85" t="e">
        <f>+Y318/#REF!</f>
        <v>#REF!</v>
      </c>
      <c r="F318" s="86" t="s">
        <v>957</v>
      </c>
      <c r="G318" s="87">
        <v>0</v>
      </c>
      <c r="H318" s="825">
        <v>0</v>
      </c>
      <c r="I318" s="825">
        <v>0</v>
      </c>
      <c r="J318" s="1368"/>
      <c r="K318" s="1234"/>
      <c r="L318" s="1234"/>
      <c r="M318" s="1234"/>
      <c r="N318" s="1234"/>
      <c r="O318" s="1290"/>
      <c r="P318" s="1290"/>
      <c r="Q318" s="1290"/>
      <c r="R318" s="1290"/>
      <c r="S318" s="1290"/>
      <c r="T318" s="1290"/>
      <c r="U318" s="1290"/>
      <c r="V318" s="1290"/>
      <c r="W318" s="1290"/>
      <c r="X318" s="974"/>
      <c r="Y318" s="1219"/>
      <c r="Z318" s="1281"/>
      <c r="AA318" s="621"/>
      <c r="AB318" s="486"/>
      <c r="AC318" s="486"/>
      <c r="AD318" s="486"/>
      <c r="AE318" s="486"/>
      <c r="AF318" s="486"/>
      <c r="AG318" s="486"/>
      <c r="AH318" s="486"/>
      <c r="AI318" s="486"/>
      <c r="AJ318" s="486"/>
    </row>
    <row r="319" spans="1:36" s="1" customFormat="1" ht="28.5" hidden="1" customHeight="1" x14ac:dyDescent="0.2">
      <c r="A319" s="9"/>
      <c r="B319" s="1248"/>
      <c r="C319" s="964"/>
      <c r="D319" s="810" t="s">
        <v>952</v>
      </c>
      <c r="E319" s="85" t="e">
        <f>+Y319/#REF!</f>
        <v>#REF!</v>
      </c>
      <c r="F319" s="86" t="s">
        <v>958</v>
      </c>
      <c r="G319" s="87">
        <v>0</v>
      </c>
      <c r="H319" s="825">
        <v>0</v>
      </c>
      <c r="I319" s="825">
        <v>0</v>
      </c>
      <c r="J319" s="1368"/>
      <c r="K319" s="1234"/>
      <c r="L319" s="1234"/>
      <c r="M319" s="1234"/>
      <c r="N319" s="1234"/>
      <c r="O319" s="1290"/>
      <c r="P319" s="1290"/>
      <c r="Q319" s="1290"/>
      <c r="R319" s="1290"/>
      <c r="S319" s="1290"/>
      <c r="T319" s="1290"/>
      <c r="U319" s="1290"/>
      <c r="V319" s="1290"/>
      <c r="W319" s="1290"/>
      <c r="X319" s="974"/>
      <c r="Y319" s="1219"/>
      <c r="Z319" s="1281"/>
      <c r="AA319" s="621"/>
      <c r="AB319" s="486"/>
      <c r="AC319" s="486"/>
      <c r="AD319" s="486"/>
      <c r="AE319" s="486"/>
      <c r="AF319" s="486"/>
      <c r="AG319" s="486"/>
      <c r="AH319" s="486"/>
      <c r="AI319" s="486"/>
      <c r="AJ319" s="486"/>
    </row>
    <row r="320" spans="1:36" s="1" customFormat="1" ht="28.5" hidden="1" customHeight="1" x14ac:dyDescent="0.2">
      <c r="A320" s="9"/>
      <c r="B320" s="1248"/>
      <c r="C320" s="964"/>
      <c r="D320" s="810" t="s">
        <v>953</v>
      </c>
      <c r="E320" s="85" t="e">
        <f>+Y320/#REF!</f>
        <v>#REF!</v>
      </c>
      <c r="F320" s="86" t="s">
        <v>959</v>
      </c>
      <c r="G320" s="736">
        <v>0</v>
      </c>
      <c r="H320" s="912">
        <v>0</v>
      </c>
      <c r="I320" s="825">
        <v>0</v>
      </c>
      <c r="J320" s="1368"/>
      <c r="K320" s="1234"/>
      <c r="L320" s="1234"/>
      <c r="M320" s="1234"/>
      <c r="N320" s="1234"/>
      <c r="O320" s="1290"/>
      <c r="P320" s="1290"/>
      <c r="Q320" s="1290"/>
      <c r="R320" s="1290"/>
      <c r="S320" s="1290"/>
      <c r="T320" s="1290"/>
      <c r="U320" s="1290">
        <v>0</v>
      </c>
      <c r="V320" s="1290">
        <v>0</v>
      </c>
      <c r="W320" s="1290">
        <v>20000000</v>
      </c>
      <c r="X320" s="974"/>
      <c r="Y320" s="1219"/>
      <c r="Z320" s="1281"/>
      <c r="AA320" s="621"/>
      <c r="AB320" s="486"/>
      <c r="AC320" s="486"/>
      <c r="AD320" s="486"/>
      <c r="AE320" s="486"/>
      <c r="AF320" s="486"/>
      <c r="AG320" s="486"/>
      <c r="AH320" s="486"/>
      <c r="AI320" s="486"/>
      <c r="AJ320" s="486"/>
    </row>
    <row r="321" spans="1:45" s="1" customFormat="1" ht="42.75" hidden="1" customHeight="1" x14ac:dyDescent="0.2">
      <c r="A321" s="9"/>
      <c r="B321" s="1537"/>
      <c r="C321" s="964"/>
      <c r="D321" s="812" t="s">
        <v>954</v>
      </c>
      <c r="E321" s="805"/>
      <c r="F321" s="806" t="s">
        <v>960</v>
      </c>
      <c r="G321" s="807" t="s">
        <v>869</v>
      </c>
      <c r="H321" s="807">
        <v>0</v>
      </c>
      <c r="I321" s="808">
        <v>0</v>
      </c>
      <c r="J321" s="1369"/>
      <c r="K321" s="827"/>
      <c r="L321" s="827"/>
      <c r="M321" s="827"/>
      <c r="N321" s="827"/>
      <c r="O321" s="1291"/>
      <c r="P321" s="1291"/>
      <c r="Q321" s="1291"/>
      <c r="R321" s="1291"/>
      <c r="S321" s="827"/>
      <c r="T321" s="1291"/>
      <c r="U321" s="827"/>
      <c r="V321" s="827"/>
      <c r="W321" s="827"/>
      <c r="X321" s="975"/>
      <c r="Y321" s="1279"/>
      <c r="Z321" s="1282"/>
      <c r="AA321" s="502"/>
      <c r="AB321" s="503"/>
      <c r="AC321" s="503"/>
      <c r="AD321" s="503"/>
      <c r="AE321" s="486"/>
      <c r="AF321" s="486"/>
      <c r="AG321" s="486"/>
      <c r="AH321" s="486"/>
      <c r="AI321" s="486"/>
      <c r="AJ321" s="486"/>
    </row>
    <row r="322" spans="1:45" s="1" customFormat="1" ht="15" hidden="1" customHeight="1" x14ac:dyDescent="0.25">
      <c r="A322" s="9"/>
      <c r="B322" s="1247" t="s">
        <v>37</v>
      </c>
      <c r="C322" s="964"/>
      <c r="D322" s="107" t="s">
        <v>888</v>
      </c>
      <c r="E322" s="109"/>
      <c r="F322" s="110"/>
      <c r="G322" s="111"/>
      <c r="H322" s="111"/>
      <c r="I322" s="112"/>
      <c r="J322" s="549"/>
      <c r="K322" s="549"/>
      <c r="L322" s="549"/>
      <c r="M322" s="549"/>
      <c r="N322" s="549"/>
      <c r="O322" s="549">
        <f>SUBTOTAL(9,O323:O328)</f>
        <v>0</v>
      </c>
      <c r="P322" s="549">
        <f t="shared" ref="P322:T322" si="5">SUBTOTAL(9,P323:P328)</f>
        <v>0</v>
      </c>
      <c r="Q322" s="549">
        <f t="shared" si="5"/>
        <v>0</v>
      </c>
      <c r="R322" s="549">
        <f t="shared" si="5"/>
        <v>0</v>
      </c>
      <c r="S322" s="549">
        <f t="shared" si="5"/>
        <v>0</v>
      </c>
      <c r="T322" s="549">
        <f t="shared" si="5"/>
        <v>0</v>
      </c>
      <c r="U322" s="549">
        <f>SUBTOTAL(9,U323:U328)</f>
        <v>0</v>
      </c>
      <c r="V322" s="549">
        <f>SUBTOTAL(9,V323:V328)</f>
        <v>0</v>
      </c>
      <c r="W322" s="549">
        <f>SUBTOTAL(9,W323:W328)</f>
        <v>0</v>
      </c>
      <c r="X322" s="549"/>
      <c r="Y322" s="549">
        <f>SUBTOTAL(9,Y323:Y328)</f>
        <v>0</v>
      </c>
      <c r="Z322" s="549"/>
      <c r="AA322" s="549"/>
      <c r="AB322" s="549"/>
      <c r="AC322" s="549"/>
      <c r="AD322" s="659"/>
      <c r="AF322" s="107"/>
      <c r="AG322" s="109"/>
      <c r="AH322" s="110"/>
      <c r="AI322" s="111"/>
      <c r="AJ322" s="112"/>
      <c r="AK322" s="549"/>
      <c r="AL322" s="549"/>
      <c r="AM322" s="549"/>
      <c r="AN322" s="549"/>
      <c r="AO322" s="549"/>
      <c r="AP322" s="549"/>
      <c r="AQ322" s="549"/>
      <c r="AR322" s="549"/>
      <c r="AS322" s="659"/>
    </row>
    <row r="323" spans="1:45" s="1" customFormat="1" ht="28.5" hidden="1" customHeight="1" x14ac:dyDescent="0.25">
      <c r="A323" s="9"/>
      <c r="B323" s="1248"/>
      <c r="C323" s="964"/>
      <c r="D323" s="809" t="s">
        <v>889</v>
      </c>
      <c r="E323" s="863"/>
      <c r="F323" s="89" t="s">
        <v>900</v>
      </c>
      <c r="G323" s="87">
        <v>0</v>
      </c>
      <c r="H323" s="824">
        <v>1</v>
      </c>
      <c r="I323" s="824">
        <v>1</v>
      </c>
      <c r="J323" s="1249" t="s">
        <v>901</v>
      </c>
      <c r="K323" s="867"/>
      <c r="L323" s="867"/>
      <c r="M323" s="867"/>
      <c r="N323" s="867"/>
      <c r="O323" s="869"/>
      <c r="P323" s="869"/>
      <c r="Q323" s="869"/>
      <c r="R323" s="869"/>
      <c r="T323" s="869"/>
      <c r="U323" s="866"/>
      <c r="V323" s="867"/>
      <c r="W323" s="867"/>
      <c r="X323" s="867"/>
      <c r="Y323" s="525">
        <f t="shared" ref="Y323:Y328" si="6">SUBTOTAL(9,O323:T323)</f>
        <v>0</v>
      </c>
      <c r="Z323" s="1276" t="s">
        <v>902</v>
      </c>
      <c r="AA323" s="867"/>
      <c r="AB323" s="867"/>
      <c r="AC323" s="867"/>
      <c r="AD323" s="868"/>
      <c r="AF323" s="862"/>
      <c r="AG323" s="863"/>
      <c r="AH323" s="864"/>
      <c r="AI323" s="865"/>
      <c r="AJ323" s="866"/>
      <c r="AK323" s="869"/>
      <c r="AL323" s="870"/>
      <c r="AM323" s="870"/>
      <c r="AN323" s="870"/>
      <c r="AO323" s="870"/>
      <c r="AP323" s="870"/>
      <c r="AQ323" s="870"/>
      <c r="AR323" s="870"/>
      <c r="AS323" s="871"/>
    </row>
    <row r="324" spans="1:45" s="1" customFormat="1" ht="28.5" hidden="1" customHeight="1" x14ac:dyDescent="0.25">
      <c r="A324" s="9"/>
      <c r="B324" s="1248"/>
      <c r="C324" s="964"/>
      <c r="D324" s="810" t="s">
        <v>890</v>
      </c>
      <c r="E324" s="863"/>
      <c r="F324" s="86" t="s">
        <v>895</v>
      </c>
      <c r="G324" s="87">
        <v>0</v>
      </c>
      <c r="H324" s="825">
        <v>1</v>
      </c>
      <c r="I324" s="825">
        <v>2</v>
      </c>
      <c r="J324" s="1250"/>
      <c r="K324" s="867"/>
      <c r="L324" s="867"/>
      <c r="M324" s="867"/>
      <c r="N324" s="867"/>
      <c r="O324" s="869"/>
      <c r="P324" s="869"/>
      <c r="Q324" s="869"/>
      <c r="R324" s="869"/>
      <c r="T324" s="869"/>
      <c r="U324" s="866"/>
      <c r="V324" s="867"/>
      <c r="W324" s="867"/>
      <c r="X324" s="867"/>
      <c r="Y324" s="525">
        <f t="shared" si="6"/>
        <v>0</v>
      </c>
      <c r="Z324" s="1277"/>
      <c r="AA324" s="867"/>
      <c r="AB324" s="867"/>
      <c r="AC324" s="867"/>
      <c r="AD324" s="868"/>
      <c r="AF324" s="862"/>
      <c r="AG324" s="863"/>
      <c r="AH324" s="864"/>
      <c r="AI324" s="865"/>
      <c r="AJ324" s="866"/>
      <c r="AK324" s="869"/>
      <c r="AL324" s="870"/>
      <c r="AM324" s="870"/>
      <c r="AN324" s="870"/>
      <c r="AO324" s="870"/>
      <c r="AP324" s="870"/>
      <c r="AQ324" s="870"/>
      <c r="AR324" s="870"/>
      <c r="AS324" s="871"/>
    </row>
    <row r="325" spans="1:45" s="1" customFormat="1" ht="42.75" hidden="1" customHeight="1" x14ac:dyDescent="0.2">
      <c r="A325" s="9"/>
      <c r="B325" s="1248"/>
      <c r="C325" s="964"/>
      <c r="D325" s="810" t="s">
        <v>891</v>
      </c>
      <c r="E325" s="805"/>
      <c r="F325" s="86" t="s">
        <v>896</v>
      </c>
      <c r="G325" s="87">
        <v>0</v>
      </c>
      <c r="H325" s="825">
        <v>0</v>
      </c>
      <c r="I325" s="825">
        <v>0</v>
      </c>
      <c r="J325" s="1250"/>
      <c r="K325" s="861"/>
      <c r="L325" s="861"/>
      <c r="M325" s="861"/>
      <c r="N325" s="861"/>
      <c r="O325" s="808"/>
      <c r="P325" s="808"/>
      <c r="Q325" s="808"/>
      <c r="R325" s="808"/>
      <c r="S325" s="861"/>
      <c r="T325" s="808"/>
      <c r="U325" s="861"/>
      <c r="V325" s="861"/>
      <c r="W325" s="861"/>
      <c r="X325" s="893"/>
      <c r="Y325" s="525">
        <f t="shared" si="6"/>
        <v>0</v>
      </c>
      <c r="Z325" s="1277"/>
      <c r="AA325" s="502"/>
      <c r="AB325" s="503"/>
      <c r="AC325" s="503"/>
      <c r="AD325" s="503"/>
      <c r="AE325" s="486"/>
      <c r="AF325" s="486"/>
      <c r="AG325" s="486"/>
      <c r="AH325" s="486"/>
      <c r="AI325" s="486"/>
      <c r="AJ325" s="486"/>
      <c r="AK325" s="808"/>
    </row>
    <row r="326" spans="1:45" s="1" customFormat="1" ht="42.75" hidden="1" customHeight="1" x14ac:dyDescent="0.2">
      <c r="A326" s="9"/>
      <c r="B326" s="1248"/>
      <c r="C326" s="964"/>
      <c r="D326" s="811" t="s">
        <v>892</v>
      </c>
      <c r="E326" s="805"/>
      <c r="F326" s="86" t="s">
        <v>897</v>
      </c>
      <c r="G326" s="87">
        <v>0</v>
      </c>
      <c r="H326" s="825">
        <v>1</v>
      </c>
      <c r="I326" s="825">
        <v>1</v>
      </c>
      <c r="J326" s="1250"/>
      <c r="K326" s="861"/>
      <c r="L326" s="861"/>
      <c r="M326" s="861"/>
      <c r="N326" s="861"/>
      <c r="O326" s="808"/>
      <c r="P326" s="808"/>
      <c r="Q326" s="808"/>
      <c r="R326" s="808"/>
      <c r="S326" s="861"/>
      <c r="T326" s="808"/>
      <c r="U326" s="861"/>
      <c r="V326" s="861"/>
      <c r="W326" s="861"/>
      <c r="X326" s="893"/>
      <c r="Y326" s="525">
        <f t="shared" si="6"/>
        <v>0</v>
      </c>
      <c r="Z326" s="1277"/>
      <c r="AA326" s="502"/>
      <c r="AB326" s="503"/>
      <c r="AC326" s="503"/>
      <c r="AD326" s="503"/>
      <c r="AE326" s="486"/>
      <c r="AF326" s="486"/>
      <c r="AG326" s="486"/>
      <c r="AH326" s="486"/>
      <c r="AI326" s="486"/>
      <c r="AJ326" s="486"/>
      <c r="AK326" s="808"/>
    </row>
    <row r="327" spans="1:45" s="1" customFormat="1" ht="42.75" hidden="1" customHeight="1" x14ac:dyDescent="0.2">
      <c r="A327" s="9"/>
      <c r="B327" s="1248"/>
      <c r="C327" s="964"/>
      <c r="D327" s="810" t="s">
        <v>893</v>
      </c>
      <c r="E327" s="805"/>
      <c r="F327" s="86" t="s">
        <v>898</v>
      </c>
      <c r="G327" s="87">
        <v>0</v>
      </c>
      <c r="H327" s="825">
        <v>1</v>
      </c>
      <c r="I327" s="825">
        <v>1</v>
      </c>
      <c r="J327" s="1250"/>
      <c r="K327" s="861"/>
      <c r="L327" s="861"/>
      <c r="M327" s="861"/>
      <c r="N327" s="861"/>
      <c r="O327" s="808"/>
      <c r="P327" s="808"/>
      <c r="Q327" s="808"/>
      <c r="R327" s="808"/>
      <c r="S327" s="861"/>
      <c r="T327" s="808"/>
      <c r="U327" s="861"/>
      <c r="V327" s="861"/>
      <c r="W327" s="861"/>
      <c r="X327" s="893"/>
      <c r="Y327" s="525">
        <f t="shared" si="6"/>
        <v>0</v>
      </c>
      <c r="Z327" s="1277"/>
      <c r="AA327" s="502"/>
      <c r="AB327" s="503"/>
      <c r="AC327" s="503"/>
      <c r="AD327" s="503"/>
      <c r="AE327" s="486"/>
      <c r="AF327" s="486"/>
      <c r="AG327" s="486"/>
      <c r="AH327" s="486"/>
      <c r="AI327" s="486"/>
      <c r="AJ327" s="486"/>
      <c r="AK327" s="808"/>
    </row>
    <row r="328" spans="1:45" s="1" customFormat="1" ht="42.75" hidden="1" customHeight="1" x14ac:dyDescent="0.2">
      <c r="A328" s="9"/>
      <c r="B328" s="1248"/>
      <c r="C328" s="964"/>
      <c r="D328" s="810" t="s">
        <v>894</v>
      </c>
      <c r="E328" s="805"/>
      <c r="F328" s="86" t="s">
        <v>899</v>
      </c>
      <c r="G328" s="87">
        <v>0</v>
      </c>
      <c r="H328" s="825">
        <v>2</v>
      </c>
      <c r="I328" s="825">
        <v>2</v>
      </c>
      <c r="J328" s="1251"/>
      <c r="K328" s="861"/>
      <c r="L328" s="861"/>
      <c r="M328" s="861"/>
      <c r="N328" s="861"/>
      <c r="O328" s="808"/>
      <c r="P328" s="808"/>
      <c r="Q328" s="808"/>
      <c r="R328" s="808"/>
      <c r="S328" s="861"/>
      <c r="T328" s="808"/>
      <c r="U328" s="861"/>
      <c r="V328" s="861"/>
      <c r="W328" s="861"/>
      <c r="X328" s="893"/>
      <c r="Y328" s="525">
        <f t="shared" si="6"/>
        <v>0</v>
      </c>
      <c r="Z328" s="1278"/>
      <c r="AA328" s="502"/>
      <c r="AB328" s="503"/>
      <c r="AC328" s="503"/>
      <c r="AD328" s="503"/>
      <c r="AE328" s="486"/>
      <c r="AF328" s="486"/>
      <c r="AG328" s="486"/>
      <c r="AH328" s="486"/>
      <c r="AI328" s="486"/>
      <c r="AJ328" s="486"/>
      <c r="AK328" s="808"/>
    </row>
    <row r="329" spans="1:45" s="1" customFormat="1" ht="15" hidden="1" customHeight="1" x14ac:dyDescent="0.2">
      <c r="A329" s="5">
        <v>3</v>
      </c>
      <c r="B329" s="113" t="s">
        <v>32</v>
      </c>
      <c r="C329" s="113"/>
      <c r="D329" s="114" t="s">
        <v>166</v>
      </c>
      <c r="E329" s="115" t="e">
        <f>+Y329/#REF!</f>
        <v>#REF!</v>
      </c>
      <c r="F329" s="116"/>
      <c r="G329" s="117"/>
      <c r="H329" s="117"/>
      <c r="I329" s="118"/>
      <c r="J329" s="119"/>
      <c r="K329" s="118"/>
      <c r="L329" s="118"/>
      <c r="M329" s="119"/>
      <c r="N329" s="119"/>
      <c r="O329" s="550"/>
      <c r="P329" s="550"/>
      <c r="Q329" s="550"/>
      <c r="R329" s="550"/>
      <c r="S329" s="550"/>
      <c r="T329" s="550"/>
      <c r="U329" s="550">
        <v>186620000</v>
      </c>
      <c r="V329" s="550">
        <v>159219000</v>
      </c>
      <c r="W329" s="550">
        <v>191895000</v>
      </c>
      <c r="X329" s="550"/>
      <c r="Y329" s="550">
        <f>+Y330+Y349</f>
        <v>201920</v>
      </c>
      <c r="Z329" s="660"/>
      <c r="AA329" s="502"/>
      <c r="AB329" s="503"/>
      <c r="AC329" s="503"/>
      <c r="AD329" s="503"/>
      <c r="AE329" s="486"/>
      <c r="AF329" s="486"/>
      <c r="AG329" s="486"/>
      <c r="AH329" s="486"/>
      <c r="AI329" s="486"/>
      <c r="AJ329" s="486"/>
    </row>
    <row r="330" spans="1:45" s="1" customFormat="1" ht="45" hidden="1" x14ac:dyDescent="0.2">
      <c r="A330" s="6" t="s">
        <v>164</v>
      </c>
      <c r="B330" s="120" t="s">
        <v>31</v>
      </c>
      <c r="C330" s="120"/>
      <c r="D330" s="121" t="s">
        <v>797</v>
      </c>
      <c r="E330" s="122" t="e">
        <f>+Y330/#REF!</f>
        <v>#REF!</v>
      </c>
      <c r="F330" s="123"/>
      <c r="G330" s="124"/>
      <c r="H330" s="124"/>
      <c r="I330" s="125"/>
      <c r="J330" s="126"/>
      <c r="K330" s="125"/>
      <c r="L330" s="125"/>
      <c r="M330" s="126"/>
      <c r="N330" s="126"/>
      <c r="O330" s="551"/>
      <c r="P330" s="551"/>
      <c r="Q330" s="551"/>
      <c r="R330" s="551"/>
      <c r="S330" s="551"/>
      <c r="T330" s="551"/>
      <c r="U330" s="551">
        <v>149620000</v>
      </c>
      <c r="V330" s="551">
        <v>129219000</v>
      </c>
      <c r="W330" s="551">
        <v>135895000</v>
      </c>
      <c r="X330" s="551"/>
      <c r="Y330" s="551">
        <f>+Y331</f>
        <v>186216</v>
      </c>
      <c r="Z330" s="661"/>
      <c r="AA330" s="502"/>
      <c r="AB330" s="503"/>
      <c r="AC330" s="503"/>
      <c r="AD330" s="503"/>
      <c r="AE330" s="486"/>
      <c r="AF330" s="486"/>
      <c r="AG330" s="486"/>
      <c r="AH330" s="486"/>
      <c r="AI330" s="486"/>
      <c r="AJ330" s="486"/>
    </row>
    <row r="331" spans="1:45" s="1" customFormat="1" ht="15" hidden="1" customHeight="1" x14ac:dyDescent="0.2">
      <c r="A331" s="7" t="s">
        <v>165</v>
      </c>
      <c r="B331" s="127" t="s">
        <v>33</v>
      </c>
      <c r="C331" s="127"/>
      <c r="D331" s="128" t="s">
        <v>167</v>
      </c>
      <c r="E331" s="129" t="e">
        <f>+Y331/#REF!</f>
        <v>#REF!</v>
      </c>
      <c r="F331" s="130"/>
      <c r="G331" s="131"/>
      <c r="H331" s="131"/>
      <c r="I331" s="132"/>
      <c r="J331" s="133"/>
      <c r="K331" s="132"/>
      <c r="L331" s="132"/>
      <c r="M331" s="133"/>
      <c r="N331" s="133"/>
      <c r="O331" s="552"/>
      <c r="P331" s="552"/>
      <c r="Q331" s="552"/>
      <c r="R331" s="552"/>
      <c r="S331" s="552"/>
      <c r="T331" s="552"/>
      <c r="U331" s="552">
        <v>149620000</v>
      </c>
      <c r="V331" s="552">
        <v>129219000</v>
      </c>
      <c r="W331" s="552">
        <v>135895000</v>
      </c>
      <c r="X331" s="552"/>
      <c r="Y331" s="552">
        <f>+Y334</f>
        <v>186216</v>
      </c>
      <c r="Z331" s="662"/>
      <c r="AA331" s="502"/>
      <c r="AB331" s="503"/>
      <c r="AC331" s="503"/>
      <c r="AD331" s="503"/>
      <c r="AE331" s="486"/>
      <c r="AF331" s="486"/>
      <c r="AG331" s="486"/>
      <c r="AH331" s="486"/>
      <c r="AI331" s="486"/>
      <c r="AJ331" s="486"/>
    </row>
    <row r="332" spans="1:45" s="1" customFormat="1" ht="33" hidden="1" customHeight="1" x14ac:dyDescent="0.2">
      <c r="A332" s="9"/>
      <c r="B332" s="134" t="s">
        <v>176</v>
      </c>
      <c r="C332" s="134"/>
      <c r="D332" s="135" t="s">
        <v>503</v>
      </c>
      <c r="E332" s="136" t="e">
        <f>+Y332/#REF!</f>
        <v>#REF!</v>
      </c>
      <c r="F332" s="137" t="s">
        <v>242</v>
      </c>
      <c r="G332" s="138">
        <v>0</v>
      </c>
      <c r="H332" s="138"/>
      <c r="I332" s="139">
        <v>50</v>
      </c>
      <c r="J332" s="140"/>
      <c r="K332" s="139"/>
      <c r="L332" s="139"/>
      <c r="M332" s="140"/>
      <c r="N332" s="140"/>
      <c r="O332" s="521"/>
      <c r="P332" s="521"/>
      <c r="Q332" s="521"/>
      <c r="R332" s="521"/>
      <c r="S332" s="521"/>
      <c r="T332" s="521"/>
      <c r="U332" s="521">
        <v>131620000</v>
      </c>
      <c r="V332" s="521">
        <v>104219000</v>
      </c>
      <c r="W332" s="521">
        <v>110895000</v>
      </c>
      <c r="X332" s="521"/>
      <c r="Y332" s="521" t="e">
        <f>+U332+V332+W332+#REF!</f>
        <v>#REF!</v>
      </c>
      <c r="Z332" s="1417" t="s">
        <v>383</v>
      </c>
      <c r="AA332" s="502"/>
      <c r="AB332" s="503"/>
      <c r="AC332" s="503"/>
      <c r="AD332" s="503"/>
      <c r="AE332" s="486"/>
      <c r="AF332" s="486"/>
      <c r="AG332" s="486"/>
      <c r="AH332" s="486"/>
      <c r="AI332" s="486"/>
      <c r="AJ332" s="486"/>
    </row>
    <row r="333" spans="1:45" s="1" customFormat="1" ht="33" hidden="1" customHeight="1" x14ac:dyDescent="0.2">
      <c r="A333" s="9"/>
      <c r="B333" s="134" t="s">
        <v>177</v>
      </c>
      <c r="C333" s="134"/>
      <c r="D333" s="135" t="s">
        <v>168</v>
      </c>
      <c r="E333" s="136" t="e">
        <f>+Y333/#REF!</f>
        <v>#REF!</v>
      </c>
      <c r="F333" s="137" t="s">
        <v>243</v>
      </c>
      <c r="G333" s="138">
        <v>0</v>
      </c>
      <c r="H333" s="138"/>
      <c r="I333" s="139">
        <v>5</v>
      </c>
      <c r="J333" s="140"/>
      <c r="K333" s="139"/>
      <c r="L333" s="139"/>
      <c r="M333" s="140"/>
      <c r="N333" s="140"/>
      <c r="O333" s="521"/>
      <c r="P333" s="521"/>
      <c r="Q333" s="521"/>
      <c r="R333" s="521"/>
      <c r="S333" s="521"/>
      <c r="T333" s="521"/>
      <c r="U333" s="521">
        <v>18000000</v>
      </c>
      <c r="V333" s="521">
        <v>25000000</v>
      </c>
      <c r="W333" s="521">
        <v>25000000</v>
      </c>
      <c r="X333" s="521"/>
      <c r="Y333" s="521" t="e">
        <f>+U333+V333+W333+#REF!</f>
        <v>#REF!</v>
      </c>
      <c r="Z333" s="1417"/>
      <c r="AA333" s="502"/>
      <c r="AB333" s="503"/>
      <c r="AC333" s="503"/>
      <c r="AD333" s="503"/>
      <c r="AE333" s="486"/>
      <c r="AF333" s="486"/>
      <c r="AG333" s="486"/>
      <c r="AH333" s="486"/>
      <c r="AI333" s="486"/>
      <c r="AJ333" s="486"/>
    </row>
    <row r="334" spans="1:45" s="1" customFormat="1" ht="15" hidden="1" customHeight="1" x14ac:dyDescent="0.25">
      <c r="A334" s="8" t="s">
        <v>188</v>
      </c>
      <c r="B334" s="1244" t="s">
        <v>37</v>
      </c>
      <c r="C334" s="961"/>
      <c r="D334" s="141" t="s">
        <v>170</v>
      </c>
      <c r="E334" s="142" t="e">
        <f>+Y334/#REF!</f>
        <v>#REF!</v>
      </c>
      <c r="F334" s="143"/>
      <c r="G334" s="144"/>
      <c r="H334" s="144"/>
      <c r="I334" s="145"/>
      <c r="J334" s="146"/>
      <c r="K334" s="145"/>
      <c r="L334" s="145"/>
      <c r="M334" s="146"/>
      <c r="N334" s="146"/>
      <c r="O334" s="553"/>
      <c r="P334" s="553"/>
      <c r="Q334" s="553">
        <f>SUBTOTAL(9,Q335:Q347)</f>
        <v>0</v>
      </c>
      <c r="R334" s="553">
        <f>SUBTOTAL(9,R335:R347)</f>
        <v>0</v>
      </c>
      <c r="S334" s="553"/>
      <c r="T334" s="553">
        <f>SUBTOTAL(9,T335:T347)</f>
        <v>0</v>
      </c>
      <c r="U334" s="553">
        <v>149620000</v>
      </c>
      <c r="V334" s="553">
        <v>129219000</v>
      </c>
      <c r="W334" s="553">
        <v>135895000</v>
      </c>
      <c r="X334" s="553"/>
      <c r="Y334" s="553">
        <f>+Y335+Y343+Y345+Y346+Y347</f>
        <v>186216</v>
      </c>
      <c r="Z334" s="663"/>
      <c r="AA334" s="502"/>
      <c r="AB334" s="503"/>
      <c r="AC334" s="503"/>
      <c r="AD334" s="503"/>
      <c r="AE334" s="486"/>
      <c r="AF334" s="486"/>
      <c r="AG334" s="486"/>
      <c r="AH334" s="486"/>
      <c r="AI334" s="486"/>
      <c r="AJ334" s="486"/>
    </row>
    <row r="335" spans="1:45" s="1" customFormat="1" ht="36" hidden="1" customHeight="1" x14ac:dyDescent="0.2">
      <c r="A335" s="9"/>
      <c r="B335" s="1245"/>
      <c r="C335" s="962"/>
      <c r="D335" s="813" t="s">
        <v>798</v>
      </c>
      <c r="E335" s="147" t="e">
        <f>+Y335/#REF!</f>
        <v>#REF!</v>
      </c>
      <c r="F335" s="137" t="s">
        <v>504</v>
      </c>
      <c r="G335" s="138">
        <v>0</v>
      </c>
      <c r="H335" s="138">
        <v>0</v>
      </c>
      <c r="I335" s="139">
        <v>0</v>
      </c>
      <c r="J335" s="1370" t="s">
        <v>591</v>
      </c>
      <c r="K335" s="1370" t="s">
        <v>589</v>
      </c>
      <c r="L335" s="1321"/>
      <c r="M335" s="1321"/>
      <c r="N335" s="1321"/>
      <c r="O335" s="1321"/>
      <c r="P335" s="1321"/>
      <c r="Q335" s="1358">
        <v>38000</v>
      </c>
      <c r="R335" s="1358">
        <f>30000+7580</f>
        <v>37580</v>
      </c>
      <c r="S335" s="1321"/>
      <c r="T335" s="1358">
        <v>24721</v>
      </c>
      <c r="U335" s="1321">
        <v>5000000</v>
      </c>
      <c r="V335" s="1321">
        <v>5000000</v>
      </c>
      <c r="W335" s="1321">
        <v>5000000</v>
      </c>
      <c r="X335" s="969"/>
      <c r="Y335" s="1321">
        <f>SUM(O335:T338)</f>
        <v>100301</v>
      </c>
      <c r="Z335" s="1421" t="s">
        <v>883</v>
      </c>
      <c r="AA335" s="621"/>
      <c r="AB335" s="486"/>
      <c r="AC335" s="486"/>
      <c r="AD335" s="486"/>
      <c r="AE335" s="486"/>
      <c r="AF335" s="486"/>
      <c r="AG335" s="486"/>
      <c r="AH335" s="486"/>
      <c r="AI335" s="486"/>
      <c r="AJ335" s="486"/>
    </row>
    <row r="336" spans="1:45" s="1" customFormat="1" ht="30.75" hidden="1" customHeight="1" x14ac:dyDescent="0.2">
      <c r="A336" s="9"/>
      <c r="B336" s="1245"/>
      <c r="C336" s="962"/>
      <c r="D336" s="813" t="s">
        <v>800</v>
      </c>
      <c r="E336" s="147" t="e">
        <f>+Y336/#REF!</f>
        <v>#REF!</v>
      </c>
      <c r="F336" s="137" t="s">
        <v>246</v>
      </c>
      <c r="G336" s="138">
        <v>0</v>
      </c>
      <c r="H336" s="138">
        <v>0</v>
      </c>
      <c r="I336" s="139">
        <v>0</v>
      </c>
      <c r="J336" s="1371"/>
      <c r="K336" s="1371"/>
      <c r="L336" s="1346"/>
      <c r="M336" s="1346"/>
      <c r="N336" s="1346"/>
      <c r="O336" s="1346"/>
      <c r="P336" s="1346"/>
      <c r="Q336" s="1361"/>
      <c r="R336" s="1361"/>
      <c r="S336" s="1346"/>
      <c r="T336" s="1361"/>
      <c r="U336" s="1346">
        <v>8000000</v>
      </c>
      <c r="V336" s="1346">
        <v>15000000</v>
      </c>
      <c r="W336" s="1346">
        <v>15000000</v>
      </c>
      <c r="X336" s="971"/>
      <c r="Y336" s="1346"/>
      <c r="Z336" s="1422"/>
      <c r="AA336" s="621"/>
      <c r="AB336" s="486"/>
      <c r="AC336" s="486"/>
      <c r="AD336" s="486"/>
      <c r="AE336" s="486"/>
      <c r="AF336" s="486"/>
      <c r="AG336" s="486"/>
      <c r="AH336" s="486"/>
      <c r="AI336" s="486"/>
      <c r="AJ336" s="486"/>
    </row>
    <row r="337" spans="1:36" s="1" customFormat="1" ht="25.5" hidden="1" customHeight="1" x14ac:dyDescent="0.2">
      <c r="A337" s="9"/>
      <c r="B337" s="1245"/>
      <c r="C337" s="962"/>
      <c r="D337" s="813" t="s">
        <v>801</v>
      </c>
      <c r="E337" s="147" t="e">
        <f>+Y337/#REF!</f>
        <v>#REF!</v>
      </c>
      <c r="F337" s="137" t="s">
        <v>244</v>
      </c>
      <c r="G337" s="138">
        <v>0</v>
      </c>
      <c r="H337" s="138">
        <v>0</v>
      </c>
      <c r="I337" s="139">
        <v>0</v>
      </c>
      <c r="J337" s="1371"/>
      <c r="K337" s="1371"/>
      <c r="L337" s="1346"/>
      <c r="M337" s="1346"/>
      <c r="N337" s="1346"/>
      <c r="O337" s="1346"/>
      <c r="P337" s="1346"/>
      <c r="Q337" s="1361"/>
      <c r="R337" s="1361"/>
      <c r="S337" s="1346"/>
      <c r="T337" s="1361"/>
      <c r="U337" s="1346">
        <v>5000000</v>
      </c>
      <c r="V337" s="1346">
        <v>5000000</v>
      </c>
      <c r="W337" s="1346">
        <v>5000000</v>
      </c>
      <c r="X337" s="971"/>
      <c r="Y337" s="1346"/>
      <c r="Z337" s="1422"/>
      <c r="AA337" s="621"/>
      <c r="AB337" s="486"/>
      <c r="AC337" s="486"/>
      <c r="AD337" s="486"/>
      <c r="AE337" s="486"/>
      <c r="AF337" s="486"/>
      <c r="AG337" s="486"/>
      <c r="AH337" s="486"/>
      <c r="AI337" s="486"/>
      <c r="AJ337" s="486"/>
    </row>
    <row r="338" spans="1:36" s="1" customFormat="1" ht="42.75" hidden="1" customHeight="1" x14ac:dyDescent="0.2">
      <c r="A338" s="9"/>
      <c r="B338" s="1245"/>
      <c r="C338" s="962"/>
      <c r="D338" s="813" t="s">
        <v>809</v>
      </c>
      <c r="E338" s="147" t="e">
        <f>+Y338/#REF!</f>
        <v>#REF!</v>
      </c>
      <c r="F338" s="137" t="s">
        <v>876</v>
      </c>
      <c r="G338" s="139" t="s">
        <v>869</v>
      </c>
      <c r="H338" s="139">
        <v>5</v>
      </c>
      <c r="I338" s="139">
        <v>20</v>
      </c>
      <c r="J338" s="1371"/>
      <c r="K338" s="1371"/>
      <c r="L338" s="1346"/>
      <c r="M338" s="1346"/>
      <c r="N338" s="1346"/>
      <c r="O338" s="1346"/>
      <c r="P338" s="1346"/>
      <c r="Q338" s="1361"/>
      <c r="R338" s="1361"/>
      <c r="S338" s="1346"/>
      <c r="T338" s="1361"/>
      <c r="U338" s="1346">
        <v>5000000</v>
      </c>
      <c r="V338" s="1346">
        <v>4000000</v>
      </c>
      <c r="W338" s="1346">
        <v>5000000</v>
      </c>
      <c r="X338" s="971"/>
      <c r="Y338" s="1346"/>
      <c r="Z338" s="1422"/>
      <c r="AA338" s="621"/>
      <c r="AB338" s="486"/>
      <c r="AC338" s="486"/>
      <c r="AD338" s="486"/>
      <c r="AE338" s="486"/>
      <c r="AF338" s="486"/>
      <c r="AG338" s="486"/>
      <c r="AH338" s="486"/>
      <c r="AI338" s="486"/>
      <c r="AJ338" s="486"/>
    </row>
    <row r="339" spans="1:36" s="1" customFormat="1" ht="42.75" hidden="1" customHeight="1" x14ac:dyDescent="0.2">
      <c r="A339" s="9"/>
      <c r="B339" s="1245"/>
      <c r="C339" s="962"/>
      <c r="D339" s="813" t="s">
        <v>799</v>
      </c>
      <c r="E339" s="147" t="e">
        <f>+Y339/#REF!</f>
        <v>#REF!</v>
      </c>
      <c r="F339" s="137" t="s">
        <v>245</v>
      </c>
      <c r="G339" s="138">
        <v>0</v>
      </c>
      <c r="H339" s="138">
        <v>0</v>
      </c>
      <c r="I339" s="139">
        <v>0</v>
      </c>
      <c r="J339" s="1371"/>
      <c r="K339" s="1371"/>
      <c r="L339" s="1346"/>
      <c r="M339" s="1346"/>
      <c r="N339" s="1346"/>
      <c r="O339" s="1346"/>
      <c r="P339" s="1346"/>
      <c r="Q339" s="1361"/>
      <c r="R339" s="1361"/>
      <c r="S339" s="1346"/>
      <c r="T339" s="1361"/>
      <c r="U339" s="1346">
        <v>5000000</v>
      </c>
      <c r="V339" s="1346">
        <v>5000000</v>
      </c>
      <c r="W339" s="1346">
        <v>5000000</v>
      </c>
      <c r="X339" s="971"/>
      <c r="Y339" s="1346" t="e">
        <f>+U339+V339+W339+#REF!</f>
        <v>#REF!</v>
      </c>
      <c r="Z339" s="1422"/>
      <c r="AA339" s="621"/>
      <c r="AB339" s="486"/>
      <c r="AC339" s="486"/>
      <c r="AD339" s="486"/>
      <c r="AE339" s="486"/>
      <c r="AF339" s="486"/>
      <c r="AG339" s="486"/>
      <c r="AH339" s="486"/>
      <c r="AI339" s="486"/>
      <c r="AJ339" s="486"/>
    </row>
    <row r="340" spans="1:36" s="1" customFormat="1" ht="28.5" hidden="1" customHeight="1" x14ac:dyDescent="0.2">
      <c r="A340" s="9"/>
      <c r="B340" s="1245"/>
      <c r="C340" s="962"/>
      <c r="D340" s="813" t="s">
        <v>810</v>
      </c>
      <c r="E340" s="147"/>
      <c r="F340" s="137" t="s">
        <v>813</v>
      </c>
      <c r="G340" s="138">
        <v>0</v>
      </c>
      <c r="H340" s="138">
        <v>1</v>
      </c>
      <c r="I340" s="139">
        <v>1</v>
      </c>
      <c r="J340" s="1371"/>
      <c r="K340" s="1371"/>
      <c r="L340" s="1346"/>
      <c r="M340" s="1346"/>
      <c r="N340" s="1346"/>
      <c r="O340" s="1346"/>
      <c r="P340" s="1346"/>
      <c r="Q340" s="1361"/>
      <c r="R340" s="1361"/>
      <c r="S340" s="1346"/>
      <c r="T340" s="1361"/>
      <c r="U340" s="1346"/>
      <c r="V340" s="1346"/>
      <c r="W340" s="1346"/>
      <c r="X340" s="971"/>
      <c r="Y340" s="1346"/>
      <c r="Z340" s="1422"/>
      <c r="AA340" s="621"/>
      <c r="AB340" s="486"/>
      <c r="AC340" s="486"/>
      <c r="AD340" s="486"/>
      <c r="AE340" s="486"/>
      <c r="AF340" s="486"/>
      <c r="AG340" s="486"/>
      <c r="AH340" s="486"/>
      <c r="AI340" s="486"/>
      <c r="AJ340" s="486"/>
    </row>
    <row r="341" spans="1:36" s="1" customFormat="1" ht="42.75" hidden="1" customHeight="1" x14ac:dyDescent="0.2">
      <c r="A341" s="9"/>
      <c r="B341" s="1245"/>
      <c r="C341" s="962"/>
      <c r="D341" s="813" t="s">
        <v>811</v>
      </c>
      <c r="E341" s="147" t="e">
        <f>+Y341/#REF!</f>
        <v>#REF!</v>
      </c>
      <c r="F341" s="137" t="s">
        <v>248</v>
      </c>
      <c r="G341" s="139">
        <v>0</v>
      </c>
      <c r="H341" s="139">
        <v>1</v>
      </c>
      <c r="I341" s="139">
        <v>0.5</v>
      </c>
      <c r="J341" s="1371"/>
      <c r="K341" s="1371"/>
      <c r="L341" s="1346"/>
      <c r="M341" s="1346"/>
      <c r="N341" s="1346"/>
      <c r="O341" s="1346"/>
      <c r="P341" s="1346"/>
      <c r="Q341" s="1361"/>
      <c r="R341" s="1361"/>
      <c r="S341" s="1346"/>
      <c r="T341" s="1361"/>
      <c r="U341" s="1346">
        <v>5000000</v>
      </c>
      <c r="V341" s="1346">
        <v>4000000</v>
      </c>
      <c r="W341" s="1346">
        <v>5000000</v>
      </c>
      <c r="X341" s="971"/>
      <c r="Y341" s="1346" t="e">
        <f>+U341+V341+W341+#REF!</f>
        <v>#REF!</v>
      </c>
      <c r="Z341" s="1422"/>
      <c r="AA341" s="621"/>
      <c r="AB341" s="486"/>
      <c r="AC341" s="486"/>
      <c r="AD341" s="486"/>
      <c r="AE341" s="486"/>
      <c r="AF341" s="486"/>
      <c r="AG341" s="486"/>
      <c r="AH341" s="486"/>
      <c r="AI341" s="486"/>
      <c r="AJ341" s="486"/>
    </row>
    <row r="342" spans="1:36" s="1" customFormat="1" ht="28.5" hidden="1" customHeight="1" x14ac:dyDescent="0.2">
      <c r="A342" s="9"/>
      <c r="B342" s="1245"/>
      <c r="C342" s="962"/>
      <c r="D342" s="813" t="s">
        <v>812</v>
      </c>
      <c r="E342" s="147" t="e">
        <f>+Y342/#REF!</f>
        <v>#REF!</v>
      </c>
      <c r="F342" s="137" t="s">
        <v>505</v>
      </c>
      <c r="G342" s="138">
        <v>0</v>
      </c>
      <c r="H342" s="138">
        <v>1</v>
      </c>
      <c r="I342" s="139">
        <v>1</v>
      </c>
      <c r="J342" s="1372"/>
      <c r="K342" s="1372"/>
      <c r="L342" s="1322"/>
      <c r="M342" s="1322"/>
      <c r="N342" s="1322"/>
      <c r="O342" s="1322"/>
      <c r="P342" s="1322"/>
      <c r="Q342" s="1359"/>
      <c r="R342" s="1359"/>
      <c r="S342" s="1322"/>
      <c r="T342" s="1359"/>
      <c r="U342" s="1322">
        <v>5000000</v>
      </c>
      <c r="V342" s="1322">
        <v>4000000</v>
      </c>
      <c r="W342" s="1322">
        <v>4000000</v>
      </c>
      <c r="X342" s="970"/>
      <c r="Y342" s="1322" t="e">
        <f>+U342+V342+W342+#REF!</f>
        <v>#REF!</v>
      </c>
      <c r="Z342" s="1422"/>
      <c r="AA342" s="621"/>
      <c r="AB342" s="486"/>
      <c r="AC342" s="486"/>
      <c r="AD342" s="486"/>
      <c r="AE342" s="486"/>
      <c r="AF342" s="486"/>
      <c r="AG342" s="486"/>
      <c r="AH342" s="486"/>
      <c r="AI342" s="486"/>
      <c r="AJ342" s="486"/>
    </row>
    <row r="343" spans="1:36" s="1" customFormat="1" ht="28.5" hidden="1" customHeight="1" x14ac:dyDescent="0.2">
      <c r="A343" s="9"/>
      <c r="B343" s="1245"/>
      <c r="C343" s="962"/>
      <c r="D343" s="813" t="s">
        <v>805</v>
      </c>
      <c r="E343" s="147" t="e">
        <f>+Y343/#REF!</f>
        <v>#REF!</v>
      </c>
      <c r="F343" s="137" t="s">
        <v>804</v>
      </c>
      <c r="G343" s="139">
        <v>5</v>
      </c>
      <c r="H343" s="139">
        <v>1</v>
      </c>
      <c r="I343" s="139">
        <v>1</v>
      </c>
      <c r="J343" s="1370" t="s">
        <v>592</v>
      </c>
      <c r="K343" s="1343"/>
      <c r="L343" s="1343"/>
      <c r="M343" s="1343"/>
      <c r="N343" s="1343"/>
      <c r="O343" s="1321"/>
      <c r="P343" s="1321"/>
      <c r="Q343" s="1358">
        <v>5000</v>
      </c>
      <c r="R343" s="1321"/>
      <c r="S343" s="1321"/>
      <c r="T343" s="1321"/>
      <c r="U343" s="1321">
        <v>5000000</v>
      </c>
      <c r="V343" s="521">
        <v>1000000</v>
      </c>
      <c r="W343" s="521">
        <v>1000000</v>
      </c>
      <c r="X343" s="554"/>
      <c r="Y343" s="1321">
        <f>SUM(O343:T343)</f>
        <v>5000</v>
      </c>
      <c r="Z343" s="1422"/>
      <c r="AA343" s="621"/>
      <c r="AB343" s="486"/>
      <c r="AC343" s="486"/>
      <c r="AD343" s="486"/>
      <c r="AE343" s="486"/>
      <c r="AF343" s="486"/>
      <c r="AG343" s="486"/>
      <c r="AH343" s="486"/>
      <c r="AI343" s="486"/>
      <c r="AJ343" s="486"/>
    </row>
    <row r="344" spans="1:36" s="1" customFormat="1" ht="42.75" hidden="1" customHeight="1" x14ac:dyDescent="0.2">
      <c r="A344" s="9"/>
      <c r="B344" s="1245"/>
      <c r="C344" s="962"/>
      <c r="D344" s="813" t="s">
        <v>806</v>
      </c>
      <c r="E344" s="147" t="e">
        <f>+Y344/#REF!</f>
        <v>#REF!</v>
      </c>
      <c r="F344" s="137" t="s">
        <v>247</v>
      </c>
      <c r="G344" s="139" t="s">
        <v>415</v>
      </c>
      <c r="H344" s="139">
        <v>100</v>
      </c>
      <c r="I344" s="139">
        <v>100</v>
      </c>
      <c r="J344" s="1372"/>
      <c r="K344" s="1367"/>
      <c r="L344" s="1367"/>
      <c r="M344" s="1367"/>
      <c r="N344" s="1367"/>
      <c r="O344" s="1322"/>
      <c r="P344" s="1322"/>
      <c r="Q344" s="1359"/>
      <c r="R344" s="1322"/>
      <c r="S344" s="1322"/>
      <c r="T344" s="1322"/>
      <c r="U344" s="1322"/>
      <c r="V344" s="554"/>
      <c r="W344" s="554"/>
      <c r="X344" s="1108"/>
      <c r="Y344" s="1322"/>
      <c r="Z344" s="1422"/>
      <c r="AA344" s="621"/>
      <c r="AB344" s="486"/>
      <c r="AC344" s="486"/>
      <c r="AD344" s="486"/>
      <c r="AE344" s="486"/>
      <c r="AF344" s="486"/>
      <c r="AG344" s="486"/>
      <c r="AH344" s="486"/>
      <c r="AI344" s="486"/>
      <c r="AJ344" s="486"/>
    </row>
    <row r="345" spans="1:36" s="1" customFormat="1" ht="42.75" hidden="1" customHeight="1" x14ac:dyDescent="0.2">
      <c r="A345" s="9"/>
      <c r="B345" s="1245"/>
      <c r="C345" s="962"/>
      <c r="D345" s="813" t="s">
        <v>802</v>
      </c>
      <c r="E345" s="147" t="e">
        <f>+Y345/#REF!</f>
        <v>#REF!</v>
      </c>
      <c r="F345" s="137" t="s">
        <v>877</v>
      </c>
      <c r="G345" s="139">
        <v>1</v>
      </c>
      <c r="H345" s="139">
        <v>0</v>
      </c>
      <c r="I345" s="139">
        <v>0</v>
      </c>
      <c r="J345" s="779" t="s">
        <v>593</v>
      </c>
      <c r="K345" s="780"/>
      <c r="L345" s="780"/>
      <c r="M345" s="780"/>
      <c r="N345" s="780"/>
      <c r="O345" s="778"/>
      <c r="P345" s="778"/>
      <c r="Q345" s="872">
        <f>9964+4982+1661</f>
        <v>16607</v>
      </c>
      <c r="R345" s="778"/>
      <c r="S345" s="778"/>
      <c r="T345" s="778"/>
      <c r="U345" s="778"/>
      <c r="V345" s="597">
        <v>20000000</v>
      </c>
      <c r="W345" s="597">
        <v>24000000</v>
      </c>
      <c r="X345" s="969"/>
      <c r="Y345" s="778">
        <f>SUM(O345:T345)</f>
        <v>16607</v>
      </c>
      <c r="Z345" s="1422"/>
      <c r="AA345" s="621"/>
      <c r="AB345" s="486"/>
      <c r="AC345" s="486"/>
      <c r="AD345" s="486"/>
      <c r="AE345" s="486"/>
      <c r="AF345" s="486"/>
      <c r="AG345" s="486"/>
      <c r="AH345" s="486"/>
      <c r="AI345" s="486"/>
      <c r="AJ345" s="486"/>
    </row>
    <row r="346" spans="1:36" s="1" customFormat="1" ht="33" hidden="1" customHeight="1" x14ac:dyDescent="0.2">
      <c r="A346" s="9"/>
      <c r="B346" s="1245"/>
      <c r="C346" s="962"/>
      <c r="D346" s="813" t="s">
        <v>803</v>
      </c>
      <c r="E346" s="147" t="e">
        <f>+Y346/#REF!</f>
        <v>#REF!</v>
      </c>
      <c r="F346" s="137" t="s">
        <v>807</v>
      </c>
      <c r="G346" s="139">
        <v>1</v>
      </c>
      <c r="H346" s="139">
        <v>0</v>
      </c>
      <c r="I346" s="139">
        <v>0</v>
      </c>
      <c r="J346" s="524" t="s">
        <v>599</v>
      </c>
      <c r="K346" s="139"/>
      <c r="L346" s="139"/>
      <c r="M346" s="140"/>
      <c r="N346" s="140"/>
      <c r="O346" s="521"/>
      <c r="P346" s="521"/>
      <c r="Q346" s="521"/>
      <c r="R346" s="874">
        <v>41185</v>
      </c>
      <c r="S346" s="521"/>
      <c r="T346" s="521"/>
      <c r="U346" s="521">
        <v>0</v>
      </c>
      <c r="V346" s="521">
        <v>0</v>
      </c>
      <c r="W346" s="521">
        <v>0</v>
      </c>
      <c r="X346" s="521"/>
      <c r="Y346" s="521">
        <f>SUM(O346:T346)</f>
        <v>41185</v>
      </c>
      <c r="Z346" s="1422"/>
      <c r="AA346" s="502"/>
      <c r="AB346" s="503"/>
      <c r="AC346" s="503"/>
      <c r="AD346" s="503"/>
      <c r="AE346" s="486"/>
      <c r="AF346" s="486"/>
      <c r="AG346" s="486"/>
      <c r="AH346" s="486"/>
      <c r="AI346" s="486"/>
      <c r="AJ346" s="486"/>
    </row>
    <row r="347" spans="1:36" s="1" customFormat="1" ht="156.75" hidden="1" customHeight="1" x14ac:dyDescent="0.2">
      <c r="A347" s="9"/>
      <c r="B347" s="1245"/>
      <c r="C347" s="962"/>
      <c r="D347" s="813" t="s">
        <v>808</v>
      </c>
      <c r="E347" s="147" t="e">
        <f>+Y347/#REF!</f>
        <v>#REF!</v>
      </c>
      <c r="F347" s="137" t="s">
        <v>878</v>
      </c>
      <c r="G347" s="139">
        <v>1</v>
      </c>
      <c r="H347" s="139">
        <v>0</v>
      </c>
      <c r="I347" s="139">
        <v>0</v>
      </c>
      <c r="J347" s="814" t="s">
        <v>814</v>
      </c>
      <c r="K347" s="520"/>
      <c r="L347" s="520"/>
      <c r="M347" s="522"/>
      <c r="N347" s="522"/>
      <c r="O347" s="521"/>
      <c r="P347" s="521"/>
      <c r="Q347" s="873">
        <f>9964+6643</f>
        <v>16607</v>
      </c>
      <c r="R347" s="873">
        <v>6516</v>
      </c>
      <c r="S347" s="521"/>
      <c r="T347" s="521"/>
      <c r="U347" s="521">
        <v>15000000</v>
      </c>
      <c r="V347" s="521">
        <v>9000000</v>
      </c>
      <c r="W347" s="521">
        <v>15000000</v>
      </c>
      <c r="X347" s="521"/>
      <c r="Y347" s="521">
        <f>SUM(O347:T347)</f>
        <v>23123</v>
      </c>
      <c r="Z347" s="1433"/>
      <c r="AA347" s="502"/>
      <c r="AB347" s="503"/>
      <c r="AC347" s="503"/>
      <c r="AD347" s="503"/>
      <c r="AE347" s="486"/>
      <c r="AF347" s="486"/>
      <c r="AG347" s="486"/>
      <c r="AH347" s="486"/>
      <c r="AI347" s="486"/>
      <c r="AJ347" s="486"/>
    </row>
    <row r="348" spans="1:36" s="1" customFormat="1" ht="28.5" hidden="1" x14ac:dyDescent="0.2">
      <c r="A348" s="9"/>
      <c r="B348" s="1246"/>
      <c r="C348" s="963"/>
      <c r="D348" s="813" t="s">
        <v>961</v>
      </c>
      <c r="E348" s="147"/>
      <c r="F348" s="137" t="s">
        <v>962</v>
      </c>
      <c r="G348" s="139"/>
      <c r="H348" s="139">
        <v>0</v>
      </c>
      <c r="I348" s="139">
        <v>0</v>
      </c>
      <c r="J348" s="814"/>
      <c r="K348" s="520"/>
      <c r="L348" s="520"/>
      <c r="M348" s="522"/>
      <c r="N348" s="522"/>
      <c r="O348" s="521"/>
      <c r="P348" s="521"/>
      <c r="Q348" s="873"/>
      <c r="R348" s="873"/>
      <c r="S348" s="521"/>
      <c r="T348" s="521"/>
      <c r="U348" s="521"/>
      <c r="V348" s="521"/>
      <c r="W348" s="521"/>
      <c r="X348" s="521"/>
      <c r="Y348" s="521"/>
      <c r="Z348" s="928"/>
      <c r="AA348" s="502"/>
      <c r="AB348" s="503"/>
      <c r="AC348" s="503"/>
      <c r="AD348" s="503"/>
      <c r="AE348" s="486"/>
      <c r="AF348" s="486"/>
      <c r="AG348" s="486"/>
      <c r="AH348" s="486"/>
      <c r="AI348" s="486"/>
      <c r="AJ348" s="486"/>
    </row>
    <row r="349" spans="1:36" s="1" customFormat="1" ht="45" hidden="1" x14ac:dyDescent="0.2">
      <c r="A349" s="6" t="s">
        <v>185</v>
      </c>
      <c r="B349" s="120" t="s">
        <v>31</v>
      </c>
      <c r="C349" s="120"/>
      <c r="D349" s="121" t="s">
        <v>171</v>
      </c>
      <c r="E349" s="122" t="e">
        <f>+Y349/#REF!</f>
        <v>#REF!</v>
      </c>
      <c r="F349" s="123"/>
      <c r="G349" s="124"/>
      <c r="H349" s="124"/>
      <c r="I349" s="125"/>
      <c r="J349" s="126"/>
      <c r="K349" s="125"/>
      <c r="L349" s="125"/>
      <c r="M349" s="126"/>
      <c r="N349" s="126"/>
      <c r="O349" s="551"/>
      <c r="P349" s="551"/>
      <c r="Q349" s="551"/>
      <c r="R349" s="551"/>
      <c r="S349" s="551"/>
      <c r="T349" s="551"/>
      <c r="U349" s="551">
        <v>37000000</v>
      </c>
      <c r="V349" s="551">
        <v>30000000</v>
      </c>
      <c r="W349" s="551">
        <v>56000000</v>
      </c>
      <c r="X349" s="551"/>
      <c r="Y349" s="551">
        <f>+Y350</f>
        <v>15704</v>
      </c>
      <c r="Z349" s="661"/>
      <c r="AA349" s="502"/>
      <c r="AB349" s="503"/>
      <c r="AC349" s="503"/>
      <c r="AD349" s="503"/>
      <c r="AE349" s="486"/>
      <c r="AF349" s="486"/>
      <c r="AG349" s="486"/>
      <c r="AH349" s="486"/>
      <c r="AI349" s="486"/>
      <c r="AJ349" s="486"/>
    </row>
    <row r="350" spans="1:36" s="1" customFormat="1" ht="15" hidden="1" customHeight="1" x14ac:dyDescent="0.2">
      <c r="A350" s="7" t="s">
        <v>186</v>
      </c>
      <c r="B350" s="127" t="s">
        <v>33</v>
      </c>
      <c r="C350" s="127"/>
      <c r="D350" s="128" t="s">
        <v>172</v>
      </c>
      <c r="E350" s="129" t="e">
        <f>+Y350/#REF!</f>
        <v>#REF!</v>
      </c>
      <c r="F350" s="130"/>
      <c r="G350" s="131"/>
      <c r="H350" s="131"/>
      <c r="I350" s="132"/>
      <c r="J350" s="133"/>
      <c r="K350" s="132"/>
      <c r="L350" s="132"/>
      <c r="M350" s="133"/>
      <c r="N350" s="133"/>
      <c r="O350" s="552"/>
      <c r="P350" s="552"/>
      <c r="Q350" s="552"/>
      <c r="R350" s="552"/>
      <c r="S350" s="552"/>
      <c r="T350" s="552"/>
      <c r="U350" s="552">
        <v>37000000</v>
      </c>
      <c r="V350" s="552">
        <v>30000000</v>
      </c>
      <c r="W350" s="552">
        <v>56000000</v>
      </c>
      <c r="X350" s="552"/>
      <c r="Y350" s="552">
        <f>+Y354+Y361</f>
        <v>15704</v>
      </c>
      <c r="Z350" s="662"/>
      <c r="AA350" s="502"/>
      <c r="AB350" s="503"/>
      <c r="AC350" s="503"/>
      <c r="AD350" s="503"/>
      <c r="AE350" s="486"/>
      <c r="AF350" s="486"/>
      <c r="AG350" s="486"/>
      <c r="AH350" s="486"/>
      <c r="AI350" s="486"/>
      <c r="AJ350" s="486"/>
    </row>
    <row r="351" spans="1:36" s="1" customFormat="1" ht="33" hidden="1" customHeight="1" x14ac:dyDescent="0.2">
      <c r="A351" s="9"/>
      <c r="B351" s="134" t="s">
        <v>202</v>
      </c>
      <c r="C351" s="134"/>
      <c r="D351" s="135" t="s">
        <v>506</v>
      </c>
      <c r="E351" s="147" t="e">
        <f>+Y351/#REF!</f>
        <v>#REF!</v>
      </c>
      <c r="F351" s="137" t="s">
        <v>507</v>
      </c>
      <c r="G351" s="148">
        <v>0</v>
      </c>
      <c r="H351" s="148"/>
      <c r="I351" s="139">
        <v>0</v>
      </c>
      <c r="J351" s="140"/>
      <c r="K351" s="139"/>
      <c r="L351" s="139"/>
      <c r="M351" s="140"/>
      <c r="N351" s="140"/>
      <c r="O351" s="521"/>
      <c r="P351" s="521"/>
      <c r="Q351" s="521"/>
      <c r="R351" s="521"/>
      <c r="S351" s="521"/>
      <c r="T351" s="521"/>
      <c r="U351" s="521" t="e">
        <f>+#REF!</f>
        <v>#REF!</v>
      </c>
      <c r="V351" s="521" t="e">
        <f>+#REF!</f>
        <v>#REF!</v>
      </c>
      <c r="W351" s="521" t="e">
        <f>+#REF!</f>
        <v>#REF!</v>
      </c>
      <c r="X351" s="521"/>
      <c r="Y351" s="521" t="e">
        <f>+U351+V351+W351+#REF!</f>
        <v>#REF!</v>
      </c>
      <c r="Z351" s="1417" t="s">
        <v>383</v>
      </c>
      <c r="AA351" s="502"/>
      <c r="AB351" s="503"/>
      <c r="AC351" s="503"/>
      <c r="AD351" s="503"/>
      <c r="AE351" s="486"/>
      <c r="AF351" s="486"/>
      <c r="AG351" s="486"/>
      <c r="AH351" s="486"/>
      <c r="AI351" s="486"/>
      <c r="AJ351" s="486"/>
    </row>
    <row r="352" spans="1:36" s="1" customFormat="1" ht="33" hidden="1" customHeight="1" x14ac:dyDescent="0.2">
      <c r="A352" s="9"/>
      <c r="B352" s="134" t="s">
        <v>207</v>
      </c>
      <c r="C352" s="134"/>
      <c r="D352" s="135" t="s">
        <v>173</v>
      </c>
      <c r="E352" s="147" t="e">
        <f>+Y352/#REF!</f>
        <v>#REF!</v>
      </c>
      <c r="F352" s="137" t="s">
        <v>249</v>
      </c>
      <c r="G352" s="139">
        <v>0</v>
      </c>
      <c r="H352" s="139"/>
      <c r="I352" s="139">
        <v>2</v>
      </c>
      <c r="J352" s="140"/>
      <c r="K352" s="139"/>
      <c r="L352" s="139"/>
      <c r="M352" s="140"/>
      <c r="N352" s="140"/>
      <c r="O352" s="521"/>
      <c r="P352" s="521"/>
      <c r="Q352" s="521"/>
      <c r="R352" s="521"/>
      <c r="S352" s="521"/>
      <c r="T352" s="521"/>
      <c r="U352" s="521" t="e">
        <f>+U356+#REF!</f>
        <v>#REF!</v>
      </c>
      <c r="V352" s="521" t="e">
        <f>+V356+#REF!</f>
        <v>#REF!</v>
      </c>
      <c r="W352" s="521" t="e">
        <f>+W356+#REF!</f>
        <v>#REF!</v>
      </c>
      <c r="X352" s="521"/>
      <c r="Y352" s="521" t="e">
        <f>+U352+V352+W352+#REF!</f>
        <v>#REF!</v>
      </c>
      <c r="Z352" s="1417"/>
      <c r="AA352" s="502"/>
      <c r="AB352" s="503"/>
      <c r="AC352" s="503"/>
      <c r="AD352" s="503"/>
      <c r="AE352" s="486"/>
      <c r="AF352" s="486"/>
      <c r="AG352" s="486"/>
      <c r="AH352" s="486"/>
      <c r="AI352" s="486"/>
      <c r="AJ352" s="486"/>
    </row>
    <row r="353" spans="1:36" s="1" customFormat="1" ht="33" hidden="1" customHeight="1" x14ac:dyDescent="0.2">
      <c r="A353" s="9"/>
      <c r="B353" s="134" t="s">
        <v>372</v>
      </c>
      <c r="C353" s="134"/>
      <c r="D353" s="135" t="s">
        <v>174</v>
      </c>
      <c r="E353" s="147" t="e">
        <f>+Y353/#REF!</f>
        <v>#REF!</v>
      </c>
      <c r="F353" s="137" t="s">
        <v>508</v>
      </c>
      <c r="G353" s="149">
        <v>0</v>
      </c>
      <c r="H353" s="149"/>
      <c r="I353" s="148">
        <v>0.05</v>
      </c>
      <c r="J353" s="150"/>
      <c r="K353" s="148"/>
      <c r="L353" s="148"/>
      <c r="M353" s="150"/>
      <c r="N353" s="150"/>
      <c r="O353" s="521"/>
      <c r="P353" s="521"/>
      <c r="Q353" s="521"/>
      <c r="R353" s="521"/>
      <c r="S353" s="521"/>
      <c r="T353" s="521"/>
      <c r="U353" s="521" t="e">
        <f>+U355+U357+U359+U362+#REF!+U363+U364</f>
        <v>#REF!</v>
      </c>
      <c r="V353" s="521" t="e">
        <f>+V355+V357+V359+V362+#REF!+V363+V364</f>
        <v>#REF!</v>
      </c>
      <c r="W353" s="521" t="e">
        <f>+W355+W357+W359+W362+#REF!+W363+W364</f>
        <v>#REF!</v>
      </c>
      <c r="X353" s="521"/>
      <c r="Y353" s="521" t="e">
        <f>+U353+V353+W353+#REF!</f>
        <v>#REF!</v>
      </c>
      <c r="Z353" s="1417"/>
      <c r="AA353" s="502"/>
      <c r="AB353" s="503"/>
      <c r="AC353" s="503"/>
      <c r="AD353" s="503"/>
      <c r="AE353" s="486"/>
      <c r="AF353" s="486"/>
      <c r="AG353" s="486"/>
      <c r="AH353" s="486"/>
      <c r="AI353" s="486"/>
      <c r="AJ353" s="486"/>
    </row>
    <row r="354" spans="1:36" s="1" customFormat="1" ht="15" hidden="1" customHeight="1" x14ac:dyDescent="0.2">
      <c r="A354" s="8" t="s">
        <v>187</v>
      </c>
      <c r="B354" s="1244" t="s">
        <v>37</v>
      </c>
      <c r="C354" s="961"/>
      <c r="D354" s="155" t="s">
        <v>180</v>
      </c>
      <c r="E354" s="142" t="e">
        <f>+Y354/#REF!</f>
        <v>#REF!</v>
      </c>
      <c r="F354" s="143"/>
      <c r="G354" s="144"/>
      <c r="H354" s="144"/>
      <c r="I354" s="145"/>
      <c r="J354" s="146"/>
      <c r="K354" s="145"/>
      <c r="L354" s="145"/>
      <c r="M354" s="146"/>
      <c r="N354" s="146"/>
      <c r="O354" s="553"/>
      <c r="P354" s="553"/>
      <c r="Q354" s="553">
        <f>SUBTOTAL(9,Q355:Q359)</f>
        <v>0</v>
      </c>
      <c r="R354" s="553"/>
      <c r="S354" s="553"/>
      <c r="T354" s="553"/>
      <c r="U354" s="553">
        <v>17000000</v>
      </c>
      <c r="V354" s="553">
        <v>15000000</v>
      </c>
      <c r="W354" s="553">
        <v>36000000</v>
      </c>
      <c r="X354" s="553"/>
      <c r="Y354" s="553">
        <f>+Y355+Y356+Y359+Y360</f>
        <v>6704</v>
      </c>
      <c r="Z354" s="663"/>
      <c r="AA354" s="502"/>
      <c r="AB354" s="503"/>
      <c r="AC354" s="503"/>
      <c r="AD354" s="503"/>
      <c r="AE354" s="486"/>
      <c r="AF354" s="486"/>
      <c r="AG354" s="486"/>
      <c r="AH354" s="486"/>
      <c r="AI354" s="486"/>
      <c r="AJ354" s="486"/>
    </row>
    <row r="355" spans="1:36" s="1" customFormat="1" ht="85.5" hidden="1" customHeight="1" x14ac:dyDescent="0.2">
      <c r="A355" s="9"/>
      <c r="B355" s="1245"/>
      <c r="C355" s="962"/>
      <c r="D355" s="813" t="s">
        <v>815</v>
      </c>
      <c r="E355" s="147" t="e">
        <f>+Y355/#REF!</f>
        <v>#REF!</v>
      </c>
      <c r="F355" s="137" t="s">
        <v>249</v>
      </c>
      <c r="G355" s="138">
        <v>2</v>
      </c>
      <c r="H355" s="138">
        <v>5</v>
      </c>
      <c r="I355" s="139">
        <v>5</v>
      </c>
      <c r="J355" s="598" t="s">
        <v>596</v>
      </c>
      <c r="K355" s="139"/>
      <c r="L355" s="139"/>
      <c r="M355" s="140"/>
      <c r="N355" s="140"/>
      <c r="O355" s="521"/>
      <c r="P355" s="521"/>
      <c r="Q355" s="873">
        <v>2000</v>
      </c>
      <c r="R355" s="521"/>
      <c r="S355" s="737" t="s">
        <v>620</v>
      </c>
      <c r="T355" s="521"/>
      <c r="U355" s="521"/>
      <c r="V355" s="521">
        <v>7000000</v>
      </c>
      <c r="W355" s="521">
        <v>10000000</v>
      </c>
      <c r="X355" s="521"/>
      <c r="Y355" s="521">
        <f>SUM(O355:T355)</f>
        <v>2000</v>
      </c>
      <c r="Z355" s="1418" t="s">
        <v>883</v>
      </c>
      <c r="AA355" s="621"/>
      <c r="AB355" s="486"/>
      <c r="AC355" s="486"/>
      <c r="AD355" s="486"/>
      <c r="AE355" s="486"/>
      <c r="AF355" s="486"/>
      <c r="AG355" s="486"/>
      <c r="AH355" s="486"/>
      <c r="AI355" s="486"/>
      <c r="AJ355" s="486"/>
    </row>
    <row r="356" spans="1:36" s="1" customFormat="1" ht="33" hidden="1" customHeight="1" x14ac:dyDescent="0.2">
      <c r="A356" s="9"/>
      <c r="B356" s="1245"/>
      <c r="C356" s="962"/>
      <c r="D356" s="813" t="s">
        <v>816</v>
      </c>
      <c r="E356" s="147" t="e">
        <f>+Y356/#REF!</f>
        <v>#REF!</v>
      </c>
      <c r="F356" s="137" t="s">
        <v>356</v>
      </c>
      <c r="G356" s="738">
        <v>0</v>
      </c>
      <c r="H356" s="738">
        <v>1</v>
      </c>
      <c r="I356" s="139">
        <v>1</v>
      </c>
      <c r="J356" s="1371" t="s">
        <v>597</v>
      </c>
      <c r="K356" s="1343"/>
      <c r="L356" s="1343"/>
      <c r="M356" s="1343"/>
      <c r="N356" s="1343"/>
      <c r="O356" s="1321"/>
      <c r="P356" s="1321"/>
      <c r="Q356" s="1358">
        <v>2000</v>
      </c>
      <c r="R356" s="1321"/>
      <c r="S356" s="1512" t="s">
        <v>620</v>
      </c>
      <c r="T356" s="1321"/>
      <c r="U356" s="1321"/>
      <c r="V356" s="521">
        <v>5000000</v>
      </c>
      <c r="W356" s="521">
        <v>15000000</v>
      </c>
      <c r="X356" s="554"/>
      <c r="Y356" s="1321">
        <f>SUM(O356:T358)</f>
        <v>2000</v>
      </c>
      <c r="Z356" s="1419"/>
      <c r="AA356" s="621"/>
      <c r="AB356" s="486"/>
      <c r="AC356" s="486"/>
      <c r="AD356" s="486"/>
      <c r="AE356" s="486"/>
      <c r="AF356" s="486"/>
      <c r="AG356" s="486"/>
      <c r="AH356" s="486"/>
      <c r="AI356" s="486"/>
      <c r="AJ356" s="486"/>
    </row>
    <row r="357" spans="1:36" s="1" customFormat="1" ht="33" hidden="1" customHeight="1" x14ac:dyDescent="0.2">
      <c r="A357" s="9"/>
      <c r="B357" s="1245"/>
      <c r="C357" s="962"/>
      <c r="D357" s="813" t="s">
        <v>817</v>
      </c>
      <c r="E357" s="147" t="e">
        <f>+Y357/#REF!</f>
        <v>#REF!</v>
      </c>
      <c r="F357" s="137" t="s">
        <v>357</v>
      </c>
      <c r="G357" s="738">
        <v>1</v>
      </c>
      <c r="H357" s="738">
        <v>1</v>
      </c>
      <c r="I357" s="139">
        <v>1</v>
      </c>
      <c r="J357" s="1371"/>
      <c r="K357" s="1344"/>
      <c r="L357" s="1344"/>
      <c r="M357" s="1344"/>
      <c r="N357" s="1344"/>
      <c r="O357" s="1346"/>
      <c r="P357" s="1346"/>
      <c r="Q357" s="1361"/>
      <c r="R357" s="1346"/>
      <c r="S357" s="1513"/>
      <c r="T357" s="1346"/>
      <c r="U357" s="1346"/>
      <c r="V357" s="521">
        <v>0</v>
      </c>
      <c r="W357" s="521">
        <v>0</v>
      </c>
      <c r="X357" s="1108"/>
      <c r="Y357" s="1346" t="e">
        <f>+U357+V357+W357+#REF!</f>
        <v>#REF!</v>
      </c>
      <c r="Z357" s="1419"/>
      <c r="AA357" s="621"/>
      <c r="AB357" s="486"/>
      <c r="AC357" s="486"/>
      <c r="AD357" s="486"/>
      <c r="AE357" s="486"/>
      <c r="AF357" s="486"/>
      <c r="AG357" s="486"/>
      <c r="AH357" s="486"/>
      <c r="AI357" s="486"/>
      <c r="AJ357" s="486"/>
    </row>
    <row r="358" spans="1:36" s="1" customFormat="1" ht="33" hidden="1" customHeight="1" x14ac:dyDescent="0.2">
      <c r="A358" s="9"/>
      <c r="B358" s="1245"/>
      <c r="C358" s="962"/>
      <c r="D358" s="813" t="s">
        <v>818</v>
      </c>
      <c r="E358" s="147" t="e">
        <f>+Y358/#REF!</f>
        <v>#REF!</v>
      </c>
      <c r="F358" s="137" t="s">
        <v>879</v>
      </c>
      <c r="G358" s="138">
        <v>0</v>
      </c>
      <c r="H358" s="138">
        <v>0</v>
      </c>
      <c r="I358" s="139">
        <v>6</v>
      </c>
      <c r="J358" s="1372"/>
      <c r="K358" s="1367"/>
      <c r="L358" s="1367"/>
      <c r="M358" s="1367"/>
      <c r="N358" s="1367"/>
      <c r="O358" s="1322"/>
      <c r="P358" s="1322"/>
      <c r="Q358" s="1359"/>
      <c r="R358" s="1322"/>
      <c r="S358" s="1514"/>
      <c r="T358" s="1322"/>
      <c r="U358" s="1322"/>
      <c r="V358" s="521"/>
      <c r="W358" s="521"/>
      <c r="X358" s="1109"/>
      <c r="Y358" s="1322"/>
      <c r="Z358" s="1419"/>
      <c r="AA358" s="621"/>
      <c r="AB358" s="486"/>
      <c r="AC358" s="486"/>
      <c r="AD358" s="486"/>
      <c r="AE358" s="486"/>
      <c r="AF358" s="486"/>
      <c r="AG358" s="486"/>
      <c r="AH358" s="486"/>
      <c r="AI358" s="486"/>
      <c r="AJ358" s="486"/>
    </row>
    <row r="359" spans="1:36" s="1" customFormat="1" ht="42.75" hidden="1" customHeight="1" x14ac:dyDescent="0.2">
      <c r="A359" s="9"/>
      <c r="B359" s="1245"/>
      <c r="C359" s="962"/>
      <c r="D359" s="813" t="s">
        <v>819</v>
      </c>
      <c r="E359" s="147" t="e">
        <f>+Y359/#REF!</f>
        <v>#REF!</v>
      </c>
      <c r="F359" s="137" t="s">
        <v>358</v>
      </c>
      <c r="G359" s="151">
        <v>2</v>
      </c>
      <c r="H359" s="151">
        <v>0</v>
      </c>
      <c r="I359" s="139">
        <v>6</v>
      </c>
      <c r="J359" s="524" t="s">
        <v>598</v>
      </c>
      <c r="K359" s="139"/>
      <c r="L359" s="139"/>
      <c r="M359" s="140"/>
      <c r="N359" s="140"/>
      <c r="O359" s="521"/>
      <c r="P359" s="521"/>
      <c r="Q359" s="873">
        <v>2704</v>
      </c>
      <c r="R359" s="521"/>
      <c r="S359" s="521"/>
      <c r="T359" s="521"/>
      <c r="U359" s="521">
        <v>5000000</v>
      </c>
      <c r="V359" s="521">
        <v>2000000</v>
      </c>
      <c r="W359" s="521">
        <v>5000000</v>
      </c>
      <c r="X359" s="521"/>
      <c r="Y359" s="521">
        <f>SUM(O359:T359)</f>
        <v>2704</v>
      </c>
      <c r="Z359" s="1420"/>
      <c r="AA359" s="502"/>
      <c r="AB359" s="503"/>
      <c r="AC359" s="503"/>
      <c r="AD359" s="503"/>
      <c r="AE359" s="486"/>
      <c r="AF359" s="486"/>
      <c r="AG359" s="486"/>
      <c r="AH359" s="486"/>
      <c r="AI359" s="486"/>
      <c r="AJ359" s="486"/>
    </row>
    <row r="360" spans="1:36" s="1" customFormat="1" ht="28.5" hidden="1" x14ac:dyDescent="0.2">
      <c r="A360" s="9"/>
      <c r="B360" s="1246"/>
      <c r="C360" s="963"/>
      <c r="D360" s="813" t="s">
        <v>963</v>
      </c>
      <c r="E360" s="147"/>
      <c r="F360" s="137" t="s">
        <v>964</v>
      </c>
      <c r="G360" s="151">
        <v>0</v>
      </c>
      <c r="H360" s="151">
        <v>0</v>
      </c>
      <c r="I360" s="139">
        <v>0</v>
      </c>
      <c r="J360" s="524"/>
      <c r="K360" s="139"/>
      <c r="L360" s="139"/>
      <c r="M360" s="140"/>
      <c r="N360" s="140"/>
      <c r="O360" s="521"/>
      <c r="P360" s="521"/>
      <c r="Q360" s="873"/>
      <c r="R360" s="521"/>
      <c r="S360" s="521"/>
      <c r="T360" s="521"/>
      <c r="U360" s="521"/>
      <c r="V360" s="521"/>
      <c r="W360" s="521"/>
      <c r="X360" s="521"/>
      <c r="Y360" s="521"/>
      <c r="Z360" s="927"/>
      <c r="AA360" s="502"/>
      <c r="AB360" s="503"/>
      <c r="AC360" s="503"/>
      <c r="AD360" s="503"/>
      <c r="AE360" s="486"/>
      <c r="AF360" s="486"/>
      <c r="AG360" s="486"/>
      <c r="AH360" s="486"/>
      <c r="AI360" s="486"/>
      <c r="AJ360" s="486"/>
    </row>
    <row r="361" spans="1:36" s="1" customFormat="1" ht="28.5" hidden="1" customHeight="1" x14ac:dyDescent="0.2">
      <c r="A361" s="8" t="s">
        <v>189</v>
      </c>
      <c r="B361" s="1244" t="s">
        <v>37</v>
      </c>
      <c r="C361" s="961"/>
      <c r="D361" s="155" t="s">
        <v>181</v>
      </c>
      <c r="E361" s="142" t="e">
        <f>+Y361/#REF!</f>
        <v>#REF!</v>
      </c>
      <c r="F361" s="143"/>
      <c r="G361" s="144"/>
      <c r="H361" s="144"/>
      <c r="I361" s="145"/>
      <c r="J361" s="146"/>
      <c r="K361" s="145"/>
      <c r="L361" s="145"/>
      <c r="M361" s="146"/>
      <c r="N361" s="146"/>
      <c r="O361" s="553"/>
      <c r="P361" s="553"/>
      <c r="Q361" s="553">
        <f>SUBTOTAL(9,Q362)</f>
        <v>0</v>
      </c>
      <c r="R361" s="553"/>
      <c r="S361" s="553"/>
      <c r="T361" s="553"/>
      <c r="U361" s="553">
        <v>20000000</v>
      </c>
      <c r="V361" s="553">
        <v>15000000</v>
      </c>
      <c r="W361" s="553">
        <v>20000000</v>
      </c>
      <c r="X361" s="553"/>
      <c r="Y361" s="553">
        <f>SUM(Y362)</f>
        <v>9000</v>
      </c>
      <c r="Z361" s="663"/>
      <c r="AA361" s="502"/>
      <c r="AB361" s="503"/>
      <c r="AC361" s="503"/>
      <c r="AD361" s="503"/>
      <c r="AE361" s="486"/>
      <c r="AF361" s="486"/>
      <c r="AG361" s="486"/>
      <c r="AH361" s="486"/>
      <c r="AI361" s="486"/>
      <c r="AJ361" s="486"/>
    </row>
    <row r="362" spans="1:36" s="1" customFormat="1" ht="33" hidden="1" customHeight="1" x14ac:dyDescent="0.2">
      <c r="A362" s="9"/>
      <c r="B362" s="1245"/>
      <c r="C362" s="962"/>
      <c r="D362" s="813" t="s">
        <v>820</v>
      </c>
      <c r="E362" s="147" t="e">
        <f>+Y362/#REF!</f>
        <v>#REF!</v>
      </c>
      <c r="F362" s="137" t="s">
        <v>821</v>
      </c>
      <c r="G362" s="139">
        <v>0</v>
      </c>
      <c r="H362" s="935">
        <v>1</v>
      </c>
      <c r="I362" s="935">
        <v>0</v>
      </c>
      <c r="J362" s="1370" t="s">
        <v>600</v>
      </c>
      <c r="K362" s="1343"/>
      <c r="L362" s="1343"/>
      <c r="M362" s="1343"/>
      <c r="N362" s="1343"/>
      <c r="O362" s="1321"/>
      <c r="P362" s="1321"/>
      <c r="Q362" s="1358">
        <v>9000</v>
      </c>
      <c r="R362" s="1321"/>
      <c r="S362" s="1321"/>
      <c r="T362" s="1321"/>
      <c r="U362" s="1321">
        <v>5000000</v>
      </c>
      <c r="V362" s="1321">
        <v>4000000</v>
      </c>
      <c r="W362" s="1321">
        <v>5000000</v>
      </c>
      <c r="X362" s="969"/>
      <c r="Y362" s="1321">
        <f>SUM(O362:T364)</f>
        <v>9000</v>
      </c>
      <c r="Z362" s="1421" t="s">
        <v>883</v>
      </c>
      <c r="AA362" s="621"/>
      <c r="AB362" s="486"/>
      <c r="AC362" s="486"/>
      <c r="AD362" s="486"/>
      <c r="AE362" s="486"/>
      <c r="AF362" s="486"/>
      <c r="AG362" s="486"/>
      <c r="AH362" s="486"/>
      <c r="AI362" s="486"/>
      <c r="AJ362" s="486"/>
    </row>
    <row r="363" spans="1:36" s="1" customFormat="1" ht="28.5" hidden="1" customHeight="1" x14ac:dyDescent="0.2">
      <c r="A363" s="9"/>
      <c r="B363" s="1245"/>
      <c r="C363" s="962"/>
      <c r="D363" s="813" t="s">
        <v>822</v>
      </c>
      <c r="E363" s="147" t="e">
        <f>+Y363/#REF!</f>
        <v>#REF!</v>
      </c>
      <c r="F363" s="137" t="s">
        <v>509</v>
      </c>
      <c r="G363" s="139">
        <v>0</v>
      </c>
      <c r="H363" s="935">
        <v>0.5</v>
      </c>
      <c r="I363" s="935">
        <v>0.3</v>
      </c>
      <c r="J363" s="1371"/>
      <c r="K363" s="1344"/>
      <c r="L363" s="1344"/>
      <c r="M363" s="1344"/>
      <c r="N363" s="1344"/>
      <c r="O363" s="1346"/>
      <c r="P363" s="1346"/>
      <c r="Q363" s="1361"/>
      <c r="R363" s="1346"/>
      <c r="S363" s="1346"/>
      <c r="T363" s="1346"/>
      <c r="U363" s="1346">
        <v>5000000</v>
      </c>
      <c r="V363" s="1346">
        <v>4000000</v>
      </c>
      <c r="W363" s="1346">
        <v>5000000</v>
      </c>
      <c r="X363" s="971"/>
      <c r="Y363" s="1346" t="e">
        <f>+U363+V363+W363+#REF!</f>
        <v>#REF!</v>
      </c>
      <c r="Z363" s="1422"/>
      <c r="AA363" s="621"/>
      <c r="AB363" s="486"/>
      <c r="AC363" s="486"/>
      <c r="AD363" s="486"/>
      <c r="AE363" s="486"/>
      <c r="AF363" s="486"/>
      <c r="AG363" s="486"/>
      <c r="AH363" s="486"/>
      <c r="AI363" s="486"/>
      <c r="AJ363" s="486"/>
    </row>
    <row r="364" spans="1:36" s="1" customFormat="1" ht="28.5" hidden="1" customHeight="1" x14ac:dyDescent="0.2">
      <c r="A364" s="9"/>
      <c r="B364" s="1519"/>
      <c r="C364" s="962"/>
      <c r="D364" s="830" t="s">
        <v>823</v>
      </c>
      <c r="E364" s="156" t="e">
        <f>+Y364/#REF!</f>
        <v>#REF!</v>
      </c>
      <c r="F364" s="157" t="s">
        <v>824</v>
      </c>
      <c r="G364" s="158">
        <v>0</v>
      </c>
      <c r="H364" s="936">
        <v>1</v>
      </c>
      <c r="I364" s="936">
        <v>0</v>
      </c>
      <c r="J364" s="1515"/>
      <c r="K364" s="1345"/>
      <c r="L364" s="1345"/>
      <c r="M364" s="1345"/>
      <c r="N364" s="1345"/>
      <c r="O364" s="1360"/>
      <c r="P364" s="1360"/>
      <c r="Q364" s="1362"/>
      <c r="R364" s="1360"/>
      <c r="S364" s="1360"/>
      <c r="T364" s="1360"/>
      <c r="U364" s="1360">
        <v>5000000</v>
      </c>
      <c r="V364" s="1360">
        <v>4000000</v>
      </c>
      <c r="W364" s="1360">
        <v>5000000</v>
      </c>
      <c r="X364" s="972"/>
      <c r="Y364" s="1360" t="e">
        <f>+U364+V364+W364+#REF!</f>
        <v>#REF!</v>
      </c>
      <c r="Z364" s="1423"/>
      <c r="AA364" s="621"/>
      <c r="AB364" s="486"/>
      <c r="AC364" s="486"/>
      <c r="AD364" s="486"/>
      <c r="AE364" s="486"/>
      <c r="AF364" s="486"/>
      <c r="AG364" s="486"/>
      <c r="AH364" s="486"/>
      <c r="AI364" s="486"/>
      <c r="AJ364" s="486"/>
    </row>
    <row r="365" spans="1:36" s="1" customFormat="1" ht="45" hidden="1" x14ac:dyDescent="0.2">
      <c r="A365" s="5">
        <v>4</v>
      </c>
      <c r="B365" s="159" t="s">
        <v>32</v>
      </c>
      <c r="C365" s="159"/>
      <c r="D365" s="160" t="s">
        <v>182</v>
      </c>
      <c r="E365" s="161" t="e">
        <f>+Y365/#REF!</f>
        <v>#REF!</v>
      </c>
      <c r="F365" s="162"/>
      <c r="G365" s="163"/>
      <c r="H365" s="163"/>
      <c r="I365" s="164"/>
      <c r="J365" s="165"/>
      <c r="K365" s="164"/>
      <c r="L365" s="164"/>
      <c r="M365" s="165"/>
      <c r="N365" s="165"/>
      <c r="O365" s="555"/>
      <c r="P365" s="555"/>
      <c r="Q365" s="555"/>
      <c r="R365" s="555"/>
      <c r="S365" s="555"/>
      <c r="T365" s="555"/>
      <c r="U365" s="555">
        <v>553032451</v>
      </c>
      <c r="V365" s="555">
        <v>596659000</v>
      </c>
      <c r="W365" s="555">
        <v>740110756</v>
      </c>
      <c r="X365" s="555"/>
      <c r="Y365" s="844">
        <f>+Y366+Y385+Y403+Y411</f>
        <v>750107</v>
      </c>
      <c r="Z365" s="664"/>
      <c r="AA365" s="502"/>
      <c r="AB365" s="503"/>
      <c r="AC365" s="503"/>
      <c r="AD365" s="503"/>
      <c r="AE365" s="486"/>
      <c r="AF365" s="486"/>
      <c r="AG365" s="486"/>
      <c r="AH365" s="486"/>
      <c r="AI365" s="486"/>
      <c r="AJ365" s="486"/>
    </row>
    <row r="366" spans="1:36" s="1" customFormat="1" ht="45" hidden="1" x14ac:dyDescent="0.2">
      <c r="A366" s="6" t="s">
        <v>178</v>
      </c>
      <c r="B366" s="166" t="s">
        <v>31</v>
      </c>
      <c r="C366" s="166"/>
      <c r="D366" s="167" t="s">
        <v>825</v>
      </c>
      <c r="E366" s="168" t="e">
        <f>+Y366/#REF!</f>
        <v>#REF!</v>
      </c>
      <c r="F366" s="169"/>
      <c r="G366" s="170"/>
      <c r="H366" s="170"/>
      <c r="I366" s="171"/>
      <c r="J366" s="172"/>
      <c r="K366" s="171"/>
      <c r="L366" s="171"/>
      <c r="M366" s="172"/>
      <c r="N366" s="172"/>
      <c r="O366" s="556"/>
      <c r="P366" s="556"/>
      <c r="Q366" s="556"/>
      <c r="R366" s="556"/>
      <c r="S366" s="556"/>
      <c r="T366" s="556"/>
      <c r="U366" s="556">
        <v>486032451</v>
      </c>
      <c r="V366" s="556">
        <v>513659000</v>
      </c>
      <c r="W366" s="556">
        <v>564942000</v>
      </c>
      <c r="X366" s="556"/>
      <c r="Y366" s="845">
        <f>+Y367</f>
        <v>129535</v>
      </c>
      <c r="Z366" s="665"/>
      <c r="AA366" s="502"/>
      <c r="AB366" s="503"/>
      <c r="AC366" s="503"/>
      <c r="AD366" s="503"/>
      <c r="AE366" s="486"/>
      <c r="AF366" s="486"/>
      <c r="AG366" s="486"/>
      <c r="AH366" s="486"/>
      <c r="AI366" s="486"/>
      <c r="AJ366" s="486"/>
    </row>
    <row r="367" spans="1:36" s="1" customFormat="1" ht="45" hidden="1" x14ac:dyDescent="0.2">
      <c r="A367" s="7" t="s">
        <v>179</v>
      </c>
      <c r="B367" s="173" t="s">
        <v>33</v>
      </c>
      <c r="C367" s="173"/>
      <c r="D367" s="174" t="s">
        <v>826</v>
      </c>
      <c r="E367" s="175" t="e">
        <f>+Y367/#REF!</f>
        <v>#REF!</v>
      </c>
      <c r="F367" s="176"/>
      <c r="G367" s="177"/>
      <c r="H367" s="177"/>
      <c r="I367" s="178"/>
      <c r="J367" s="179"/>
      <c r="K367" s="178"/>
      <c r="L367" s="178"/>
      <c r="M367" s="179"/>
      <c r="N367" s="179"/>
      <c r="O367" s="557"/>
      <c r="P367" s="557"/>
      <c r="Q367" s="557"/>
      <c r="R367" s="557"/>
      <c r="S367" s="557"/>
      <c r="T367" s="557"/>
      <c r="U367" s="557">
        <v>400500000</v>
      </c>
      <c r="V367" s="557">
        <v>420000000</v>
      </c>
      <c r="W367" s="557">
        <v>441000000</v>
      </c>
      <c r="X367" s="557"/>
      <c r="Y367" s="846">
        <f>+Y369</f>
        <v>129535</v>
      </c>
      <c r="Z367" s="666"/>
      <c r="AA367" s="502"/>
      <c r="AB367" s="503"/>
      <c r="AC367" s="503"/>
      <c r="AD367" s="503"/>
      <c r="AE367" s="486"/>
      <c r="AF367" s="486"/>
      <c r="AG367" s="486"/>
      <c r="AH367" s="486"/>
      <c r="AI367" s="486"/>
      <c r="AJ367" s="486"/>
    </row>
    <row r="368" spans="1:36" s="1" customFormat="1" ht="128.25" hidden="1" x14ac:dyDescent="0.2">
      <c r="A368" s="9"/>
      <c r="B368" s="180" t="s">
        <v>373</v>
      </c>
      <c r="C368" s="180"/>
      <c r="D368" s="181" t="s">
        <v>184</v>
      </c>
      <c r="E368" s="182" t="e">
        <f>+Y368/#REF!</f>
        <v>#REF!</v>
      </c>
      <c r="F368" s="183" t="s">
        <v>385</v>
      </c>
      <c r="G368" s="184">
        <v>1</v>
      </c>
      <c r="H368" s="184"/>
      <c r="I368" s="185">
        <v>1</v>
      </c>
      <c r="J368" s="186"/>
      <c r="K368" s="185"/>
      <c r="L368" s="185"/>
      <c r="M368" s="186"/>
      <c r="N368" s="186"/>
      <c r="O368" s="558"/>
      <c r="P368" s="558"/>
      <c r="Q368" s="558"/>
      <c r="R368" s="558"/>
      <c r="S368" s="558"/>
      <c r="T368" s="558"/>
      <c r="U368" s="519">
        <f>SUM(U370:U374)</f>
        <v>400500000</v>
      </c>
      <c r="V368" s="519">
        <f>SUM(V370:V374)</f>
        <v>420000000</v>
      </c>
      <c r="W368" s="519">
        <f>SUM(W370:W374)</f>
        <v>441000000</v>
      </c>
      <c r="X368" s="519"/>
      <c r="Y368" s="519" t="e">
        <f>+U368+V368+W368+#REF!</f>
        <v>#REF!</v>
      </c>
      <c r="Z368" s="606" t="s">
        <v>384</v>
      </c>
      <c r="AA368" s="502"/>
      <c r="AB368" s="503"/>
      <c r="AC368" s="503"/>
      <c r="AD368" s="503"/>
      <c r="AE368" s="486"/>
      <c r="AF368" s="486"/>
      <c r="AG368" s="486"/>
      <c r="AH368" s="486"/>
      <c r="AI368" s="486"/>
      <c r="AJ368" s="486"/>
    </row>
    <row r="369" spans="1:36" s="1" customFormat="1" ht="15" hidden="1" customHeight="1" x14ac:dyDescent="0.2">
      <c r="A369" s="8" t="s">
        <v>190</v>
      </c>
      <c r="B369" s="1520" t="s">
        <v>37</v>
      </c>
      <c r="C369" s="1013"/>
      <c r="D369" s="190" t="s">
        <v>191</v>
      </c>
      <c r="E369" s="191" t="e">
        <f>+Y369/#REF!</f>
        <v>#REF!</v>
      </c>
      <c r="F369" s="192"/>
      <c r="G369" s="193"/>
      <c r="H369" s="193"/>
      <c r="I369" s="194"/>
      <c r="J369" s="195"/>
      <c r="K369" s="194"/>
      <c r="L369" s="194"/>
      <c r="M369" s="195"/>
      <c r="N369" s="195"/>
      <c r="O369" s="559">
        <f>SUBTOTAL(9,O370:O374)</f>
        <v>0</v>
      </c>
      <c r="P369" s="559">
        <f>SUBTOTAL(9,P370:P374)</f>
        <v>0</v>
      </c>
      <c r="Q369" s="559">
        <f>SUBTOTAL(9,Q370:Q374)</f>
        <v>0</v>
      </c>
      <c r="R369" s="559">
        <f>SUBTOTAL(9,R370:R374)</f>
        <v>0</v>
      </c>
      <c r="S369" s="559"/>
      <c r="T369" s="559">
        <f>SUBTOTAL(9,T370:T374)</f>
        <v>0</v>
      </c>
      <c r="U369" s="559">
        <v>400500000</v>
      </c>
      <c r="V369" s="559">
        <v>420000000</v>
      </c>
      <c r="W369" s="559">
        <v>441000000</v>
      </c>
      <c r="X369" s="559"/>
      <c r="Y369" s="847">
        <f>+Y370+Y371</f>
        <v>129535</v>
      </c>
      <c r="Z369" s="667"/>
      <c r="AA369" s="502"/>
      <c r="AB369" s="503"/>
      <c r="AC369" s="503"/>
      <c r="AD369" s="503"/>
      <c r="AE369" s="486"/>
      <c r="AF369" s="486"/>
      <c r="AG369" s="486"/>
      <c r="AH369" s="486"/>
      <c r="AI369" s="486"/>
      <c r="AJ369" s="486"/>
    </row>
    <row r="370" spans="1:36" s="1" customFormat="1" ht="85.5" hidden="1" customHeight="1" x14ac:dyDescent="0.2">
      <c r="A370" s="9"/>
      <c r="B370" s="1521"/>
      <c r="C370" s="1014"/>
      <c r="D370" s="829" t="s">
        <v>827</v>
      </c>
      <c r="E370" s="182" t="e">
        <f>+Y370/#REF!</f>
        <v>#REF!</v>
      </c>
      <c r="F370" s="183" t="s">
        <v>359</v>
      </c>
      <c r="G370" s="187">
        <v>1</v>
      </c>
      <c r="H370" s="187">
        <v>0</v>
      </c>
      <c r="I370" s="187">
        <v>0</v>
      </c>
      <c r="J370" s="518" t="s">
        <v>642</v>
      </c>
      <c r="K370" s="518" t="s">
        <v>610</v>
      </c>
      <c r="L370" s="739" t="s">
        <v>586</v>
      </c>
      <c r="M370" s="188"/>
      <c r="N370" s="188"/>
      <c r="O370" s="558"/>
      <c r="P370" s="884">
        <v>33946</v>
      </c>
      <c r="Q370" s="519"/>
      <c r="R370" s="519"/>
      <c r="S370" s="519"/>
      <c r="T370" s="519"/>
      <c r="U370" s="519">
        <v>50000000</v>
      </c>
      <c r="V370" s="519">
        <v>50000000</v>
      </c>
      <c r="W370" s="519">
        <v>50000000</v>
      </c>
      <c r="X370" s="519"/>
      <c r="Y370" s="519">
        <f>SUM(O370:T370)</f>
        <v>33946</v>
      </c>
      <c r="Z370" s="1424" t="s">
        <v>884</v>
      </c>
      <c r="AA370" s="621"/>
      <c r="AB370" s="486"/>
      <c r="AC370" s="486"/>
      <c r="AD370" s="486"/>
      <c r="AE370" s="486"/>
      <c r="AF370" s="486"/>
      <c r="AG370" s="486"/>
      <c r="AH370" s="486"/>
      <c r="AI370" s="486"/>
      <c r="AJ370" s="486"/>
    </row>
    <row r="371" spans="1:36" s="1" customFormat="1" ht="33" hidden="1" customHeight="1" x14ac:dyDescent="0.2">
      <c r="A371" s="9"/>
      <c r="B371" s="1521"/>
      <c r="C371" s="1014"/>
      <c r="D371" s="829" t="s">
        <v>828</v>
      </c>
      <c r="E371" s="182" t="e">
        <f>+Y371/#REF!</f>
        <v>#REF!</v>
      </c>
      <c r="F371" s="183" t="s">
        <v>360</v>
      </c>
      <c r="G371" s="740">
        <v>0.1</v>
      </c>
      <c r="H371" s="740">
        <v>0.06</v>
      </c>
      <c r="I371" s="740">
        <v>0.04</v>
      </c>
      <c r="J371" s="1331" t="s">
        <v>630</v>
      </c>
      <c r="K371" s="1334"/>
      <c r="L371" s="740"/>
      <c r="M371" s="741"/>
      <c r="N371" s="741"/>
      <c r="O371" s="1337"/>
      <c r="P371" s="1337"/>
      <c r="Q371" s="1337"/>
      <c r="R371" s="1340">
        <v>95589</v>
      </c>
      <c r="S371" s="1337"/>
      <c r="T371" s="1337"/>
      <c r="U371" s="1337">
        <v>0</v>
      </c>
      <c r="V371" s="1337">
        <v>0</v>
      </c>
      <c r="W371" s="1337">
        <v>0</v>
      </c>
      <c r="X371" s="966"/>
      <c r="Y371" s="1337">
        <f>SUM(O371:T374)</f>
        <v>95589</v>
      </c>
      <c r="Z371" s="1425"/>
      <c r="AA371" s="621"/>
      <c r="AB371" s="486"/>
      <c r="AC371" s="486"/>
      <c r="AD371" s="486"/>
      <c r="AE371" s="486"/>
      <c r="AF371" s="486"/>
      <c r="AG371" s="486"/>
      <c r="AH371" s="486"/>
      <c r="AI371" s="486"/>
      <c r="AJ371" s="486"/>
    </row>
    <row r="372" spans="1:36" s="1" customFormat="1" ht="57" hidden="1" customHeight="1" x14ac:dyDescent="0.2">
      <c r="A372" s="9"/>
      <c r="B372" s="1521"/>
      <c r="C372" s="1014"/>
      <c r="D372" s="829" t="s">
        <v>829</v>
      </c>
      <c r="E372" s="182" t="e">
        <f>+Y372/#REF!</f>
        <v>#REF!</v>
      </c>
      <c r="F372" s="183" t="s">
        <v>490</v>
      </c>
      <c r="G372" s="189">
        <v>1</v>
      </c>
      <c r="H372" s="189">
        <v>1</v>
      </c>
      <c r="I372" s="187">
        <v>1</v>
      </c>
      <c r="J372" s="1332"/>
      <c r="K372" s="1335"/>
      <c r="L372" s="187"/>
      <c r="M372" s="188"/>
      <c r="N372" s="188"/>
      <c r="O372" s="1338"/>
      <c r="P372" s="1338"/>
      <c r="Q372" s="1338"/>
      <c r="R372" s="1341"/>
      <c r="S372" s="1338"/>
      <c r="T372" s="1338"/>
      <c r="U372" s="1338">
        <v>300000000</v>
      </c>
      <c r="V372" s="1338">
        <v>300000000</v>
      </c>
      <c r="W372" s="1338">
        <v>350000000</v>
      </c>
      <c r="X372" s="967"/>
      <c r="Y372" s="1338" t="e">
        <f>+U372+V372+W372+#REF!</f>
        <v>#REF!</v>
      </c>
      <c r="Z372" s="1425"/>
      <c r="AA372" s="621"/>
      <c r="AB372" s="486"/>
      <c r="AC372" s="486"/>
      <c r="AD372" s="486"/>
      <c r="AE372" s="486"/>
      <c r="AF372" s="486"/>
      <c r="AG372" s="486"/>
      <c r="AH372" s="486"/>
      <c r="AI372" s="486"/>
      <c r="AJ372" s="486"/>
    </row>
    <row r="373" spans="1:36" s="1" customFormat="1" ht="57" hidden="1" customHeight="1" x14ac:dyDescent="0.2">
      <c r="A373" s="9"/>
      <c r="B373" s="1521"/>
      <c r="C373" s="1014"/>
      <c r="D373" s="829" t="s">
        <v>830</v>
      </c>
      <c r="E373" s="182" t="e">
        <f>+Y373/#REF!</f>
        <v>#REF!</v>
      </c>
      <c r="F373" s="183" t="s">
        <v>361</v>
      </c>
      <c r="G373" s="189">
        <v>1</v>
      </c>
      <c r="H373" s="189">
        <v>1</v>
      </c>
      <c r="I373" s="187">
        <v>1</v>
      </c>
      <c r="J373" s="1332"/>
      <c r="K373" s="1335"/>
      <c r="L373" s="187"/>
      <c r="M373" s="188"/>
      <c r="N373" s="188"/>
      <c r="O373" s="1338"/>
      <c r="P373" s="1338"/>
      <c r="Q373" s="1338"/>
      <c r="R373" s="1341"/>
      <c r="S373" s="1338"/>
      <c r="T373" s="1338"/>
      <c r="U373" s="1338">
        <v>30500000</v>
      </c>
      <c r="V373" s="1338">
        <v>50000000</v>
      </c>
      <c r="W373" s="1338">
        <v>41000000</v>
      </c>
      <c r="X373" s="967"/>
      <c r="Y373" s="1338" t="e">
        <f>+U373+V373+W373+#REF!</f>
        <v>#REF!</v>
      </c>
      <c r="Z373" s="1425"/>
      <c r="AA373" s="621"/>
      <c r="AB373" s="486"/>
      <c r="AC373" s="486"/>
      <c r="AD373" s="486"/>
      <c r="AE373" s="486"/>
      <c r="AF373" s="486"/>
      <c r="AG373" s="486"/>
      <c r="AH373" s="486"/>
      <c r="AI373" s="486"/>
      <c r="AJ373" s="486"/>
    </row>
    <row r="374" spans="1:36" s="1" customFormat="1" ht="42.75" hidden="1" customHeight="1" x14ac:dyDescent="0.2">
      <c r="A374" s="9"/>
      <c r="B374" s="1522"/>
      <c r="C374" s="1015"/>
      <c r="D374" s="829" t="s">
        <v>831</v>
      </c>
      <c r="E374" s="182" t="e">
        <f>+Y374/#REF!</f>
        <v>#REF!</v>
      </c>
      <c r="F374" s="183" t="s">
        <v>491</v>
      </c>
      <c r="G374" s="189">
        <v>0</v>
      </c>
      <c r="H374" s="189">
        <v>1</v>
      </c>
      <c r="I374" s="187">
        <v>1</v>
      </c>
      <c r="J374" s="1333"/>
      <c r="K374" s="1336"/>
      <c r="L374" s="187"/>
      <c r="M374" s="188"/>
      <c r="N374" s="188"/>
      <c r="O374" s="1339"/>
      <c r="P374" s="1339"/>
      <c r="Q374" s="1339"/>
      <c r="R374" s="1342"/>
      <c r="S374" s="1339"/>
      <c r="T374" s="1339"/>
      <c r="U374" s="1339">
        <v>20000000</v>
      </c>
      <c r="V374" s="1339">
        <v>20000000</v>
      </c>
      <c r="W374" s="1339">
        <v>0</v>
      </c>
      <c r="X374" s="968"/>
      <c r="Y374" s="1339" t="e">
        <f>+U374+V374+W374+#REF!</f>
        <v>#REF!</v>
      </c>
      <c r="Z374" s="1426"/>
      <c r="AA374" s="621"/>
      <c r="AB374" s="486"/>
      <c r="AC374" s="486"/>
      <c r="AD374" s="486"/>
      <c r="AE374" s="486"/>
      <c r="AF374" s="486"/>
      <c r="AG374" s="486"/>
      <c r="AH374" s="486"/>
      <c r="AI374" s="486"/>
      <c r="AJ374" s="486"/>
    </row>
    <row r="375" spans="1:36" s="1" customFormat="1" ht="45" hidden="1" x14ac:dyDescent="0.2">
      <c r="A375" s="7" t="s">
        <v>194</v>
      </c>
      <c r="B375" s="196" t="s">
        <v>33</v>
      </c>
      <c r="C375" s="196"/>
      <c r="D375" s="197" t="s">
        <v>183</v>
      </c>
      <c r="E375" s="198" t="e">
        <f>+Y375/#REF!</f>
        <v>#REF!</v>
      </c>
      <c r="F375" s="199"/>
      <c r="G375" s="200"/>
      <c r="H375" s="200"/>
      <c r="I375" s="201"/>
      <c r="J375" s="202"/>
      <c r="K375" s="201"/>
      <c r="L375" s="201"/>
      <c r="M375" s="202"/>
      <c r="N375" s="202"/>
      <c r="O375" s="560"/>
      <c r="P375" s="560"/>
      <c r="Q375" s="560"/>
      <c r="R375" s="560"/>
      <c r="S375" s="560"/>
      <c r="T375" s="560"/>
      <c r="U375" s="560">
        <v>85532451</v>
      </c>
      <c r="V375" s="560">
        <v>93659000</v>
      </c>
      <c r="W375" s="560">
        <v>123942000</v>
      </c>
      <c r="X375" s="560"/>
      <c r="Y375" s="560">
        <f>+Y376</f>
        <v>174733</v>
      </c>
      <c r="Z375" s="668"/>
      <c r="AA375" s="502"/>
      <c r="AB375" s="503"/>
      <c r="AC375" s="503"/>
      <c r="AD375" s="503"/>
      <c r="AE375" s="486"/>
      <c r="AF375" s="486"/>
      <c r="AG375" s="486"/>
      <c r="AH375" s="486"/>
      <c r="AI375" s="486"/>
      <c r="AJ375" s="486"/>
    </row>
    <row r="376" spans="1:36" s="1" customFormat="1" ht="15" hidden="1" customHeight="1" x14ac:dyDescent="0.2">
      <c r="A376" s="8" t="s">
        <v>195</v>
      </c>
      <c r="B376" s="1539" t="s">
        <v>37</v>
      </c>
      <c r="C376" s="1029"/>
      <c r="D376" s="203" t="s">
        <v>192</v>
      </c>
      <c r="E376" s="204" t="e">
        <f>+Y376/#REF!</f>
        <v>#REF!</v>
      </c>
      <c r="F376" s="205"/>
      <c r="G376" s="206"/>
      <c r="H376" s="206"/>
      <c r="I376" s="207"/>
      <c r="J376" s="208"/>
      <c r="K376" s="207"/>
      <c r="L376" s="207"/>
      <c r="M376" s="208"/>
      <c r="N376" s="208"/>
      <c r="O376" s="561">
        <f>SUBTOTAL(9,O378:O381)</f>
        <v>0</v>
      </c>
      <c r="P376" s="561">
        <f>SUBTOTAL(9,P378:P381)</f>
        <v>0</v>
      </c>
      <c r="Q376" s="561">
        <f>SUBTOTAL(9,Q378:Q381)</f>
        <v>0</v>
      </c>
      <c r="R376" s="561">
        <f>SUBTOTAL(9,R378:R381)</f>
        <v>0</v>
      </c>
      <c r="S376" s="561"/>
      <c r="T376" s="561">
        <f>SUBTOTAL(9,T378:T381)</f>
        <v>0</v>
      </c>
      <c r="U376" s="561">
        <v>85532451</v>
      </c>
      <c r="V376" s="561">
        <v>93659000</v>
      </c>
      <c r="W376" s="561">
        <v>123942000</v>
      </c>
      <c r="X376" s="561"/>
      <c r="Y376" s="561">
        <f>SUM(Y377:Y381)</f>
        <v>174733</v>
      </c>
      <c r="Z376" s="669"/>
      <c r="AA376" s="502"/>
      <c r="AB376" s="503"/>
      <c r="AC376" s="503"/>
      <c r="AD376" s="503"/>
      <c r="AE376" s="486"/>
      <c r="AF376" s="486"/>
      <c r="AG376" s="486"/>
      <c r="AH376" s="486"/>
      <c r="AI376" s="486"/>
      <c r="AJ376" s="486"/>
    </row>
    <row r="377" spans="1:36" s="1" customFormat="1" ht="85.5" hidden="1" customHeight="1" x14ac:dyDescent="0.2">
      <c r="A377" s="9"/>
      <c r="B377" s="1540"/>
      <c r="C377" s="1030"/>
      <c r="D377" s="209" t="s">
        <v>832</v>
      </c>
      <c r="E377" s="210" t="e">
        <f>+Y377/#REF!</f>
        <v>#REF!</v>
      </c>
      <c r="F377" s="211" t="s">
        <v>492</v>
      </c>
      <c r="G377" s="212">
        <v>0</v>
      </c>
      <c r="H377" s="212"/>
      <c r="I377" s="213">
        <v>1</v>
      </c>
      <c r="J377" s="517" t="s">
        <v>642</v>
      </c>
      <c r="K377" s="518" t="s">
        <v>610</v>
      </c>
      <c r="L377" s="517" t="s">
        <v>585</v>
      </c>
      <c r="M377" s="214"/>
      <c r="N377" s="214"/>
      <c r="O377" s="562"/>
      <c r="P377" s="562"/>
      <c r="Q377" s="562"/>
      <c r="R377" s="562"/>
      <c r="S377" s="562"/>
      <c r="T377" s="562"/>
      <c r="U377" s="742" t="s">
        <v>611</v>
      </c>
      <c r="V377" s="562">
        <v>1000000</v>
      </c>
      <c r="W377" s="562">
        <v>5000000</v>
      </c>
      <c r="X377" s="562"/>
      <c r="Y377" s="562">
        <f>SUM(O377:T377)</f>
        <v>0</v>
      </c>
      <c r="Z377" s="1427" t="s">
        <v>884</v>
      </c>
      <c r="AA377" s="621"/>
      <c r="AB377" s="486"/>
      <c r="AC377" s="486"/>
      <c r="AD377" s="486"/>
      <c r="AE377" s="486"/>
      <c r="AF377" s="486"/>
      <c r="AG377" s="486"/>
      <c r="AH377" s="486"/>
      <c r="AI377" s="486"/>
      <c r="AJ377" s="486"/>
    </row>
    <row r="378" spans="1:36" s="1" customFormat="1" ht="106.5" hidden="1" customHeight="1" x14ac:dyDescent="0.2">
      <c r="A378" s="9"/>
      <c r="B378" s="1540"/>
      <c r="C378" s="1030"/>
      <c r="D378" s="209" t="s">
        <v>965</v>
      </c>
      <c r="E378" s="210" t="e">
        <f>+Y378/#REF!</f>
        <v>#REF!</v>
      </c>
      <c r="F378" s="211" t="s">
        <v>972</v>
      </c>
      <c r="G378" s="212">
        <v>1</v>
      </c>
      <c r="H378" s="212">
        <v>0</v>
      </c>
      <c r="I378" s="215">
        <v>0</v>
      </c>
      <c r="J378" s="1508" t="s">
        <v>643</v>
      </c>
      <c r="K378" s="1506" t="s">
        <v>608</v>
      </c>
      <c r="L378" s="215"/>
      <c r="M378" s="216"/>
      <c r="N378" s="216"/>
      <c r="O378" s="562"/>
      <c r="P378" s="883">
        <v>102271</v>
      </c>
      <c r="Q378" s="562"/>
      <c r="R378" s="562"/>
      <c r="S378" s="562"/>
      <c r="T378" s="562"/>
      <c r="U378" s="562"/>
      <c r="V378" s="562">
        <v>33659000</v>
      </c>
      <c r="W378" s="562">
        <v>34942000</v>
      </c>
      <c r="X378" s="1110"/>
      <c r="Y378" s="1510">
        <f>SUM(O378:T379)</f>
        <v>131127</v>
      </c>
      <c r="Z378" s="1428"/>
      <c r="AA378" s="621"/>
      <c r="AB378" s="486"/>
      <c r="AC378" s="486"/>
      <c r="AD378" s="486"/>
      <c r="AE378" s="486"/>
      <c r="AF378" s="486"/>
      <c r="AG378" s="486"/>
      <c r="AH378" s="486"/>
      <c r="AI378" s="486"/>
      <c r="AJ378" s="486"/>
    </row>
    <row r="379" spans="1:36" s="1" customFormat="1" ht="28.5" hidden="1" customHeight="1" x14ac:dyDescent="0.2">
      <c r="A379" s="9"/>
      <c r="B379" s="1540"/>
      <c r="C379" s="1030"/>
      <c r="D379" s="209" t="s">
        <v>966</v>
      </c>
      <c r="E379" s="210" t="e">
        <f>+Y379/#REF!</f>
        <v>#REF!</v>
      </c>
      <c r="F379" s="211" t="s">
        <v>973</v>
      </c>
      <c r="G379" s="212">
        <v>1</v>
      </c>
      <c r="H379" s="212">
        <v>1</v>
      </c>
      <c r="I379" s="215">
        <v>1</v>
      </c>
      <c r="J379" s="1509"/>
      <c r="K379" s="1507"/>
      <c r="L379" s="215"/>
      <c r="M379" s="216"/>
      <c r="N379" s="216"/>
      <c r="O379" s="562"/>
      <c r="P379" s="883">
        <v>28856</v>
      </c>
      <c r="Q379" s="562"/>
      <c r="R379" s="562"/>
      <c r="S379" s="562"/>
      <c r="T379" s="562"/>
      <c r="U379" s="562"/>
      <c r="V379" s="562">
        <v>32000000</v>
      </c>
      <c r="W379" s="562">
        <v>34000000</v>
      </c>
      <c r="X379" s="1111"/>
      <c r="Y379" s="1511"/>
      <c r="Z379" s="1428"/>
      <c r="AA379" s="621"/>
      <c r="AB379" s="486"/>
      <c r="AC379" s="486"/>
      <c r="AD379" s="486"/>
      <c r="AE379" s="486"/>
      <c r="AF379" s="486"/>
      <c r="AG379" s="486"/>
      <c r="AH379" s="486"/>
      <c r="AI379" s="486"/>
      <c r="AJ379" s="486"/>
    </row>
    <row r="380" spans="1:36" s="1" customFormat="1" ht="42.75" hidden="1" customHeight="1" x14ac:dyDescent="0.2">
      <c r="A380" s="9"/>
      <c r="B380" s="1540"/>
      <c r="C380" s="1030"/>
      <c r="D380" s="209" t="s">
        <v>967</v>
      </c>
      <c r="E380" s="210" t="e">
        <f>+Y380/#REF!</f>
        <v>#REF!</v>
      </c>
      <c r="F380" s="211" t="s">
        <v>974</v>
      </c>
      <c r="G380" s="212">
        <v>1</v>
      </c>
      <c r="H380" s="212">
        <v>1</v>
      </c>
      <c r="I380" s="215">
        <v>1</v>
      </c>
      <c r="J380" s="941" t="s">
        <v>609</v>
      </c>
      <c r="K380" s="942"/>
      <c r="L380" s="215"/>
      <c r="M380" s="216"/>
      <c r="N380" s="216"/>
      <c r="O380" s="562"/>
      <c r="P380" s="883">
        <v>7800</v>
      </c>
      <c r="Q380" s="562"/>
      <c r="R380" s="562"/>
      <c r="S380" s="562"/>
      <c r="T380" s="883">
        <v>15406</v>
      </c>
      <c r="U380" s="562"/>
      <c r="V380" s="562">
        <v>10000000</v>
      </c>
      <c r="W380" s="562">
        <v>20000000</v>
      </c>
      <c r="X380" s="1110"/>
      <c r="Y380" s="1510">
        <f>SUM(O380:U381)</f>
        <v>43606</v>
      </c>
      <c r="Z380" s="1428"/>
      <c r="AA380" s="621"/>
      <c r="AB380" s="486"/>
      <c r="AC380" s="486"/>
      <c r="AD380" s="486"/>
      <c r="AE380" s="486"/>
      <c r="AF380" s="486"/>
      <c r="AG380" s="486"/>
      <c r="AH380" s="486"/>
      <c r="AI380" s="486"/>
      <c r="AJ380" s="486"/>
    </row>
    <row r="381" spans="1:36" s="1" customFormat="1" ht="42.75" hidden="1" customHeight="1" x14ac:dyDescent="0.2">
      <c r="A381" s="9"/>
      <c r="B381" s="1540"/>
      <c r="C381" s="1030"/>
      <c r="D381" s="209" t="s">
        <v>968</v>
      </c>
      <c r="E381" s="210" t="e">
        <f>+Y381/#REF!</f>
        <v>#REF!</v>
      </c>
      <c r="F381" s="211" t="s">
        <v>975</v>
      </c>
      <c r="G381" s="212">
        <v>1</v>
      </c>
      <c r="H381" s="212">
        <v>1</v>
      </c>
      <c r="I381" s="215">
        <v>1</v>
      </c>
      <c r="J381" s="943"/>
      <c r="K381" s="944"/>
      <c r="L381" s="215"/>
      <c r="M381" s="216"/>
      <c r="N381" s="216"/>
      <c r="O381" s="562"/>
      <c r="P381" s="883">
        <v>20400</v>
      </c>
      <c r="Q381" s="562"/>
      <c r="R381" s="562"/>
      <c r="S381" s="562"/>
      <c r="T381" s="562"/>
      <c r="U381" s="562"/>
      <c r="V381" s="562">
        <v>12000000</v>
      </c>
      <c r="W381" s="562">
        <v>15000000</v>
      </c>
      <c r="X381" s="1111"/>
      <c r="Y381" s="1511"/>
      <c r="Z381" s="1428"/>
      <c r="AA381" s="621"/>
      <c r="AB381" s="486"/>
      <c r="AC381" s="486"/>
      <c r="AD381" s="486"/>
      <c r="AE381" s="486"/>
      <c r="AF381" s="486"/>
      <c r="AG381" s="486"/>
      <c r="AH381" s="486"/>
      <c r="AI381" s="486"/>
      <c r="AJ381" s="486"/>
    </row>
    <row r="382" spans="1:36" s="1" customFormat="1" ht="42.75" hidden="1" customHeight="1" x14ac:dyDescent="0.2">
      <c r="A382" s="9"/>
      <c r="B382" s="1540"/>
      <c r="C382" s="1030"/>
      <c r="D382" s="209" t="s">
        <v>969</v>
      </c>
      <c r="E382" s="210" t="e">
        <f>+Y382/#REF!</f>
        <v>#REF!</v>
      </c>
      <c r="F382" s="211" t="s">
        <v>833</v>
      </c>
      <c r="G382" s="212">
        <v>0</v>
      </c>
      <c r="H382" s="212">
        <v>1</v>
      </c>
      <c r="I382" s="215">
        <v>1</v>
      </c>
      <c r="J382" s="943"/>
      <c r="K382" s="944"/>
      <c r="L382" s="215"/>
      <c r="M382" s="216"/>
      <c r="N382" s="216"/>
      <c r="O382" s="562"/>
      <c r="P382" s="562"/>
      <c r="Q382" s="562"/>
      <c r="R382" s="562"/>
      <c r="S382" s="562"/>
      <c r="T382" s="562"/>
      <c r="U382" s="562">
        <v>3000000</v>
      </c>
      <c r="V382" s="562">
        <v>5000000</v>
      </c>
      <c r="W382" s="562">
        <v>15000000</v>
      </c>
      <c r="X382" s="562"/>
      <c r="Y382" s="562">
        <v>0</v>
      </c>
      <c r="Z382" s="1428"/>
      <c r="AA382" s="502"/>
      <c r="AB382" s="503"/>
      <c r="AC382" s="503"/>
      <c r="AD382" s="503"/>
      <c r="AE382" s="486"/>
      <c r="AF382" s="486"/>
      <c r="AG382" s="486"/>
      <c r="AH382" s="486"/>
      <c r="AI382" s="486"/>
      <c r="AJ382" s="486"/>
    </row>
    <row r="383" spans="1:36" s="1" customFormat="1" ht="42.75" hidden="1" customHeight="1" x14ac:dyDescent="0.2">
      <c r="A383" s="9"/>
      <c r="B383" s="1540"/>
      <c r="C383" s="1030"/>
      <c r="D383" s="209" t="s">
        <v>970</v>
      </c>
      <c r="E383" s="210" t="e">
        <f>+Y383/#REF!</f>
        <v>#REF!</v>
      </c>
      <c r="F383" s="211" t="s">
        <v>976</v>
      </c>
      <c r="G383" s="212">
        <v>1</v>
      </c>
      <c r="H383" s="212">
        <v>1</v>
      </c>
      <c r="I383" s="215">
        <v>0</v>
      </c>
      <c r="J383" s="945"/>
      <c r="K383" s="946"/>
      <c r="L383" s="215"/>
      <c r="M383" s="216"/>
      <c r="N383" s="216"/>
      <c r="O383" s="562"/>
      <c r="P383" s="562"/>
      <c r="Q383" s="562"/>
      <c r="R383" s="562"/>
      <c r="S383" s="562"/>
      <c r="T383" s="562"/>
      <c r="U383" s="562">
        <v>0</v>
      </c>
      <c r="V383" s="562">
        <v>0</v>
      </c>
      <c r="W383" s="562">
        <v>0</v>
      </c>
      <c r="X383" s="562"/>
      <c r="Y383" s="562">
        <v>0</v>
      </c>
      <c r="Z383" s="1428"/>
      <c r="AA383" s="502"/>
      <c r="AB383" s="503"/>
      <c r="AC383" s="503"/>
      <c r="AD383" s="503"/>
      <c r="AE383" s="486"/>
      <c r="AF383" s="486"/>
      <c r="AG383" s="486"/>
      <c r="AH383" s="486"/>
      <c r="AI383" s="486"/>
      <c r="AJ383" s="486"/>
    </row>
    <row r="384" spans="1:36" s="1" customFormat="1" ht="28.5" hidden="1" customHeight="1" x14ac:dyDescent="0.2">
      <c r="A384" s="9"/>
      <c r="B384" s="1541"/>
      <c r="C384" s="1031"/>
      <c r="D384" s="209" t="s">
        <v>971</v>
      </c>
      <c r="E384" s="210" t="e">
        <f>+Y384/#REF!</f>
        <v>#REF!</v>
      </c>
      <c r="F384" s="211" t="s">
        <v>977</v>
      </c>
      <c r="G384" s="212">
        <v>1</v>
      </c>
      <c r="H384" s="212">
        <v>1</v>
      </c>
      <c r="I384" s="215">
        <v>1</v>
      </c>
      <c r="J384" s="216"/>
      <c r="K384" s="215"/>
      <c r="L384" s="215"/>
      <c r="M384" s="216"/>
      <c r="N384" s="216"/>
      <c r="O384" s="562"/>
      <c r="P384" s="562"/>
      <c r="Q384" s="562"/>
      <c r="R384" s="562"/>
      <c r="S384" s="562"/>
      <c r="T384" s="562"/>
      <c r="U384" s="562">
        <v>0</v>
      </c>
      <c r="V384" s="562">
        <v>0</v>
      </c>
      <c r="W384" s="562">
        <v>0</v>
      </c>
      <c r="X384" s="562"/>
      <c r="Y384" s="562">
        <v>0</v>
      </c>
      <c r="Z384" s="1429"/>
      <c r="AA384" s="502"/>
      <c r="AB384" s="503"/>
      <c r="AC384" s="503"/>
      <c r="AD384" s="503"/>
      <c r="AE384" s="486"/>
      <c r="AF384" s="486"/>
      <c r="AG384" s="486"/>
      <c r="AH384" s="486"/>
      <c r="AI384" s="486"/>
      <c r="AJ384" s="486"/>
    </row>
    <row r="385" spans="1:36" s="1" customFormat="1" ht="45" hidden="1" x14ac:dyDescent="0.2">
      <c r="A385" s="6" t="s">
        <v>197</v>
      </c>
      <c r="B385" s="217" t="s">
        <v>31</v>
      </c>
      <c r="C385" s="217"/>
      <c r="D385" s="218" t="s">
        <v>834</v>
      </c>
      <c r="E385" s="219" t="e">
        <f>+Y385/#REF!</f>
        <v>#REF!</v>
      </c>
      <c r="F385" s="220"/>
      <c r="G385" s="221"/>
      <c r="H385" s="221"/>
      <c r="I385" s="222"/>
      <c r="J385" s="223"/>
      <c r="K385" s="222"/>
      <c r="L385" s="222"/>
      <c r="M385" s="223"/>
      <c r="N385" s="223"/>
      <c r="O385" s="563"/>
      <c r="P385" s="563"/>
      <c r="Q385" s="563"/>
      <c r="R385" s="563"/>
      <c r="S385" s="563"/>
      <c r="T385" s="563"/>
      <c r="U385" s="563">
        <v>21000000</v>
      </c>
      <c r="V385" s="563">
        <v>7000000</v>
      </c>
      <c r="W385" s="563">
        <v>56000000</v>
      </c>
      <c r="X385" s="563"/>
      <c r="Y385" s="563">
        <f>+Y386</f>
        <v>241540</v>
      </c>
      <c r="Z385" s="670"/>
      <c r="AA385" s="502"/>
      <c r="AB385" s="503"/>
      <c r="AC385" s="503"/>
      <c r="AD385" s="503"/>
      <c r="AE385" s="486"/>
      <c r="AF385" s="486"/>
      <c r="AG385" s="486"/>
      <c r="AH385" s="486"/>
      <c r="AI385" s="486"/>
      <c r="AJ385" s="486"/>
    </row>
    <row r="386" spans="1:36" s="1" customFormat="1" ht="45" hidden="1" x14ac:dyDescent="0.25">
      <c r="A386" s="7" t="s">
        <v>198</v>
      </c>
      <c r="B386" s="224" t="s">
        <v>33</v>
      </c>
      <c r="C386" s="224"/>
      <c r="D386" s="225" t="s">
        <v>493</v>
      </c>
      <c r="E386" s="226" t="e">
        <f>+Y386/#REF!</f>
        <v>#REF!</v>
      </c>
      <c r="F386" s="227"/>
      <c r="G386" s="228"/>
      <c r="H386" s="228"/>
      <c r="I386" s="229"/>
      <c r="J386" s="230"/>
      <c r="K386" s="229"/>
      <c r="L386" s="229"/>
      <c r="M386" s="230"/>
      <c r="N386" s="230"/>
      <c r="O386" s="564"/>
      <c r="P386" s="564"/>
      <c r="Q386" s="564"/>
      <c r="R386" s="564"/>
      <c r="S386" s="564"/>
      <c r="T386" s="564"/>
      <c r="U386" s="564">
        <v>21000000</v>
      </c>
      <c r="V386" s="564">
        <v>7000000</v>
      </c>
      <c r="W386" s="564">
        <v>56000000</v>
      </c>
      <c r="X386" s="564"/>
      <c r="Y386" s="564">
        <f>+Y388+Y399</f>
        <v>241540</v>
      </c>
      <c r="Z386" s="671"/>
      <c r="AA386" s="502"/>
      <c r="AB386" s="503"/>
      <c r="AC386" s="503"/>
      <c r="AD386" s="503"/>
      <c r="AE386" s="486"/>
      <c r="AF386" s="486"/>
      <c r="AG386" s="486"/>
      <c r="AH386" s="486"/>
      <c r="AI386" s="486"/>
      <c r="AJ386" s="486"/>
    </row>
    <row r="387" spans="1:36" s="1" customFormat="1" ht="46.5" hidden="1" customHeight="1" x14ac:dyDescent="0.2">
      <c r="A387" s="9"/>
      <c r="B387" s="231" t="s">
        <v>374</v>
      </c>
      <c r="C387" s="231"/>
      <c r="D387" s="232" t="s">
        <v>193</v>
      </c>
      <c r="E387" s="233" t="e">
        <f>+Y387/#REF!</f>
        <v>#REF!</v>
      </c>
      <c r="F387" s="234" t="s">
        <v>494</v>
      </c>
      <c r="G387" s="235">
        <v>0</v>
      </c>
      <c r="H387" s="235"/>
      <c r="I387" s="236">
        <v>0.1</v>
      </c>
      <c r="J387" s="237"/>
      <c r="K387" s="236"/>
      <c r="L387" s="236"/>
      <c r="M387" s="237"/>
      <c r="N387" s="237"/>
      <c r="O387" s="565"/>
      <c r="P387" s="565"/>
      <c r="Q387" s="565"/>
      <c r="R387" s="565"/>
      <c r="S387" s="565"/>
      <c r="T387" s="565"/>
      <c r="U387" s="565">
        <f>SUM(U389:U398)+SUM(U400:U402)</f>
        <v>1000000</v>
      </c>
      <c r="V387" s="565">
        <f>SUM(V389:V398)+SUM(V400:V402)</f>
        <v>7000000</v>
      </c>
      <c r="W387" s="565">
        <f>SUM(W389:W398)+SUM(W400:W402)</f>
        <v>56000000</v>
      </c>
      <c r="X387" s="565"/>
      <c r="Y387" s="565" t="e">
        <f>+U387+V387+W387+#REF!</f>
        <v>#REF!</v>
      </c>
      <c r="Z387" s="607" t="s">
        <v>384</v>
      </c>
      <c r="AA387" s="502"/>
      <c r="AB387" s="503"/>
      <c r="AC387" s="503"/>
      <c r="AD387" s="503"/>
      <c r="AE387" s="486"/>
      <c r="AF387" s="486"/>
      <c r="AG387" s="486"/>
      <c r="AH387" s="486"/>
      <c r="AI387" s="486"/>
      <c r="AJ387" s="486"/>
    </row>
    <row r="388" spans="1:36" s="1" customFormat="1" ht="15" hidden="1" customHeight="1" x14ac:dyDescent="0.25">
      <c r="A388" s="8" t="s">
        <v>206</v>
      </c>
      <c r="B388" s="1523" t="s">
        <v>37</v>
      </c>
      <c r="C388" s="1016"/>
      <c r="D388" s="239" t="s">
        <v>904</v>
      </c>
      <c r="E388" s="240" t="e">
        <f>+Y388/#REF!</f>
        <v>#REF!</v>
      </c>
      <c r="F388" s="241"/>
      <c r="G388" s="242"/>
      <c r="H388" s="242"/>
      <c r="I388" s="243"/>
      <c r="J388" s="244"/>
      <c r="K388" s="243"/>
      <c r="L388" s="243"/>
      <c r="M388" s="244"/>
      <c r="N388" s="244"/>
      <c r="O388" s="566">
        <f>SUBTOTAL(9,O389)</f>
        <v>0</v>
      </c>
      <c r="P388" s="566">
        <f>SUBTOTAL(9,P389)</f>
        <v>0</v>
      </c>
      <c r="Q388" s="566">
        <f>SUBTOTAL(9,Q389)</f>
        <v>0</v>
      </c>
      <c r="R388" s="566">
        <f>SUBTOTAL(9,R389)</f>
        <v>0</v>
      </c>
      <c r="S388" s="566"/>
      <c r="T388" s="566">
        <f>SUBTOTAL(9,T389)</f>
        <v>0</v>
      </c>
      <c r="U388" s="566">
        <v>1000000</v>
      </c>
      <c r="V388" s="566">
        <v>1000000</v>
      </c>
      <c r="W388" s="566">
        <v>15000000</v>
      </c>
      <c r="X388" s="566"/>
      <c r="Y388" s="566">
        <f>SUM(Y389)</f>
        <v>88157</v>
      </c>
      <c r="Z388" s="672"/>
      <c r="AA388" s="502"/>
      <c r="AB388" s="503"/>
      <c r="AC388" s="503"/>
      <c r="AD388" s="503"/>
      <c r="AE388" s="486"/>
      <c r="AF388" s="486"/>
      <c r="AG388" s="486"/>
      <c r="AH388" s="486"/>
      <c r="AI388" s="486"/>
      <c r="AJ388" s="486"/>
    </row>
    <row r="389" spans="1:36" s="1" customFormat="1" ht="33" hidden="1" customHeight="1" x14ac:dyDescent="0.2">
      <c r="A389" s="9"/>
      <c r="B389" s="1524"/>
      <c r="C389" s="1017"/>
      <c r="D389" s="232" t="s">
        <v>835</v>
      </c>
      <c r="E389" s="233" t="e">
        <f>+Y389/#REF!</f>
        <v>#REF!</v>
      </c>
      <c r="F389" s="234" t="s">
        <v>495</v>
      </c>
      <c r="G389" s="245">
        <v>1</v>
      </c>
      <c r="H389" s="937">
        <v>1</v>
      </c>
      <c r="I389" s="938">
        <v>1</v>
      </c>
      <c r="J389" s="1347" t="s">
        <v>621</v>
      </c>
      <c r="K389" s="1354"/>
      <c r="L389" s="238"/>
      <c r="M389" s="246"/>
      <c r="N389" s="246"/>
      <c r="O389" s="1318"/>
      <c r="P389" s="1318"/>
      <c r="Q389" s="1350">
        <v>88157</v>
      </c>
      <c r="R389" s="1318"/>
      <c r="S389" s="1364" t="s">
        <v>624</v>
      </c>
      <c r="T389" s="1318"/>
      <c r="U389" s="1318">
        <v>0</v>
      </c>
      <c r="V389" s="1318">
        <v>0</v>
      </c>
      <c r="W389" s="1318">
        <v>0</v>
      </c>
      <c r="X389" s="988"/>
      <c r="Y389" s="1318">
        <f>SUM(O389:T398)</f>
        <v>88157</v>
      </c>
      <c r="Z389" s="1430" t="s">
        <v>884</v>
      </c>
      <c r="AA389" s="621"/>
      <c r="AB389" s="486"/>
      <c r="AC389" s="486"/>
      <c r="AD389" s="486"/>
      <c r="AE389" s="486"/>
      <c r="AF389" s="486"/>
      <c r="AG389" s="486"/>
      <c r="AH389" s="486"/>
      <c r="AI389" s="486"/>
      <c r="AJ389" s="486"/>
    </row>
    <row r="390" spans="1:36" s="1" customFormat="1" ht="33" hidden="1" customHeight="1" x14ac:dyDescent="0.2">
      <c r="A390" s="9"/>
      <c r="B390" s="1524"/>
      <c r="C390" s="1017"/>
      <c r="D390" s="232" t="s">
        <v>836</v>
      </c>
      <c r="E390" s="233" t="e">
        <f>+Y390/#REF!</f>
        <v>#REF!</v>
      </c>
      <c r="F390" s="234" t="s">
        <v>362</v>
      </c>
      <c r="G390" s="245">
        <v>1</v>
      </c>
      <c r="H390" s="937">
        <v>1</v>
      </c>
      <c r="I390" s="938">
        <v>1</v>
      </c>
      <c r="J390" s="1348"/>
      <c r="K390" s="1355"/>
      <c r="L390" s="238"/>
      <c r="M390" s="246"/>
      <c r="N390" s="246"/>
      <c r="O390" s="1319"/>
      <c r="P390" s="1319"/>
      <c r="Q390" s="1351"/>
      <c r="R390" s="1319"/>
      <c r="S390" s="1365"/>
      <c r="T390" s="1319"/>
      <c r="U390" s="1319">
        <v>1000000</v>
      </c>
      <c r="V390" s="1319">
        <v>0</v>
      </c>
      <c r="W390" s="1319">
        <v>0</v>
      </c>
      <c r="X390" s="989"/>
      <c r="Y390" s="1319" t="e">
        <f>+U390+V390+W390+#REF!</f>
        <v>#REF!</v>
      </c>
      <c r="Z390" s="1431"/>
      <c r="AA390" s="621"/>
      <c r="AB390" s="486"/>
      <c r="AC390" s="486"/>
      <c r="AD390" s="486"/>
      <c r="AE390" s="486"/>
      <c r="AF390" s="486"/>
      <c r="AG390" s="486"/>
      <c r="AH390" s="486"/>
      <c r="AI390" s="486"/>
      <c r="AJ390" s="486"/>
    </row>
    <row r="391" spans="1:36" s="1" customFormat="1" ht="33" hidden="1" customHeight="1" x14ac:dyDescent="0.2">
      <c r="A391" s="9"/>
      <c r="B391" s="1524"/>
      <c r="C391" s="1017"/>
      <c r="D391" s="232" t="s">
        <v>837</v>
      </c>
      <c r="E391" s="233" t="e">
        <f>+Y391/#REF!</f>
        <v>#REF!</v>
      </c>
      <c r="F391" s="234" t="s">
        <v>496</v>
      </c>
      <c r="G391" s="245">
        <v>1</v>
      </c>
      <c r="H391" s="937">
        <v>0.5</v>
      </c>
      <c r="I391" s="938">
        <v>0.5</v>
      </c>
      <c r="J391" s="1348"/>
      <c r="K391" s="1355"/>
      <c r="L391" s="238"/>
      <c r="M391" s="246"/>
      <c r="N391" s="246"/>
      <c r="O391" s="1319"/>
      <c r="P391" s="1319"/>
      <c r="Q391" s="1351"/>
      <c r="R391" s="1319"/>
      <c r="S391" s="1365"/>
      <c r="T391" s="1319"/>
      <c r="U391" s="1319">
        <v>0</v>
      </c>
      <c r="V391" s="1319">
        <v>1000000</v>
      </c>
      <c r="W391" s="1319">
        <v>0</v>
      </c>
      <c r="X391" s="989"/>
      <c r="Y391" s="1319" t="e">
        <f>+U391+V391+W391+#REF!</f>
        <v>#REF!</v>
      </c>
      <c r="Z391" s="1431"/>
      <c r="AA391" s="621"/>
      <c r="AB391" s="486"/>
      <c r="AC391" s="486"/>
      <c r="AD391" s="486"/>
      <c r="AE391" s="486"/>
      <c r="AF391" s="486"/>
      <c r="AG391" s="486"/>
      <c r="AH391" s="486"/>
      <c r="AI391" s="486"/>
      <c r="AJ391" s="486"/>
    </row>
    <row r="392" spans="1:36" s="1" customFormat="1" ht="33" hidden="1" customHeight="1" x14ac:dyDescent="0.2">
      <c r="A392" s="9"/>
      <c r="B392" s="1524"/>
      <c r="C392" s="1017"/>
      <c r="D392" s="232" t="s">
        <v>838</v>
      </c>
      <c r="E392" s="233" t="e">
        <f>+Y392/#REF!</f>
        <v>#REF!</v>
      </c>
      <c r="F392" s="234" t="s">
        <v>363</v>
      </c>
      <c r="G392" s="245">
        <v>1</v>
      </c>
      <c r="H392" s="937">
        <v>1</v>
      </c>
      <c r="I392" s="938">
        <v>0.7</v>
      </c>
      <c r="J392" s="1348"/>
      <c r="K392" s="1355"/>
      <c r="L392" s="238"/>
      <c r="M392" s="246"/>
      <c r="N392" s="246"/>
      <c r="O392" s="1319"/>
      <c r="P392" s="1319"/>
      <c r="Q392" s="1351"/>
      <c r="R392" s="1319"/>
      <c r="S392" s="1365"/>
      <c r="T392" s="1319"/>
      <c r="U392" s="1319">
        <v>0</v>
      </c>
      <c r="V392" s="1319">
        <v>0</v>
      </c>
      <c r="W392" s="1319">
        <v>3000000</v>
      </c>
      <c r="X392" s="989"/>
      <c r="Y392" s="1319" t="e">
        <f>+U392+V392+W392+#REF!</f>
        <v>#REF!</v>
      </c>
      <c r="Z392" s="1431"/>
      <c r="AA392" s="621"/>
      <c r="AB392" s="486"/>
      <c r="AC392" s="486"/>
      <c r="AD392" s="486"/>
      <c r="AE392" s="486"/>
      <c r="AF392" s="486"/>
      <c r="AG392" s="486"/>
      <c r="AH392" s="486"/>
      <c r="AI392" s="486"/>
      <c r="AJ392" s="486"/>
    </row>
    <row r="393" spans="1:36" s="1" customFormat="1" ht="42.75" hidden="1" customHeight="1" x14ac:dyDescent="0.2">
      <c r="A393" s="9"/>
      <c r="B393" s="1524"/>
      <c r="C393" s="1017"/>
      <c r="D393" s="232" t="s">
        <v>839</v>
      </c>
      <c r="E393" s="233" t="e">
        <f>+Y393/#REF!</f>
        <v>#REF!</v>
      </c>
      <c r="F393" s="234" t="s">
        <v>364</v>
      </c>
      <c r="G393" s="245">
        <v>0</v>
      </c>
      <c r="H393" s="937">
        <v>1</v>
      </c>
      <c r="I393" s="938">
        <v>1</v>
      </c>
      <c r="J393" s="1348"/>
      <c r="K393" s="1355"/>
      <c r="L393" s="238"/>
      <c r="M393" s="246"/>
      <c r="N393" s="246"/>
      <c r="O393" s="1319"/>
      <c r="P393" s="1319"/>
      <c r="Q393" s="1351"/>
      <c r="R393" s="1319"/>
      <c r="S393" s="1365"/>
      <c r="T393" s="1319"/>
      <c r="U393" s="1319">
        <v>0</v>
      </c>
      <c r="V393" s="1319">
        <v>0</v>
      </c>
      <c r="W393" s="1319">
        <v>4000000</v>
      </c>
      <c r="X393" s="989"/>
      <c r="Y393" s="1319" t="e">
        <f>+U393+V393+W393+#REF!</f>
        <v>#REF!</v>
      </c>
      <c r="Z393" s="1431"/>
      <c r="AA393" s="621"/>
      <c r="AB393" s="486"/>
      <c r="AC393" s="486"/>
      <c r="AD393" s="486"/>
      <c r="AE393" s="486"/>
      <c r="AF393" s="486"/>
      <c r="AG393" s="486"/>
      <c r="AH393" s="486"/>
      <c r="AI393" s="486"/>
      <c r="AJ393" s="486"/>
    </row>
    <row r="394" spans="1:36" s="1" customFormat="1" ht="33" hidden="1" customHeight="1" x14ac:dyDescent="0.2">
      <c r="A394" s="9"/>
      <c r="B394" s="1524"/>
      <c r="C394" s="1017"/>
      <c r="D394" s="232" t="s">
        <v>840</v>
      </c>
      <c r="E394" s="233" t="e">
        <f>+Y394/#REF!</f>
        <v>#REF!</v>
      </c>
      <c r="F394" s="234" t="s">
        <v>365</v>
      </c>
      <c r="G394" s="245">
        <v>0</v>
      </c>
      <c r="H394" s="937">
        <v>1</v>
      </c>
      <c r="I394" s="938">
        <v>1</v>
      </c>
      <c r="J394" s="1348"/>
      <c r="K394" s="1355"/>
      <c r="L394" s="238"/>
      <c r="M394" s="246"/>
      <c r="N394" s="246"/>
      <c r="O394" s="1319"/>
      <c r="P394" s="1319"/>
      <c r="Q394" s="1351"/>
      <c r="R394" s="1319"/>
      <c r="S394" s="1365"/>
      <c r="T394" s="1319"/>
      <c r="U394" s="1319">
        <v>0</v>
      </c>
      <c r="V394" s="1319">
        <v>0</v>
      </c>
      <c r="W394" s="1319">
        <v>0</v>
      </c>
      <c r="X394" s="989"/>
      <c r="Y394" s="1319" t="e">
        <f>+U394+V394+W394+#REF!</f>
        <v>#REF!</v>
      </c>
      <c r="Z394" s="1431"/>
      <c r="AA394" s="621"/>
      <c r="AB394" s="486"/>
      <c r="AC394" s="486"/>
      <c r="AD394" s="486"/>
      <c r="AE394" s="486"/>
      <c r="AF394" s="486"/>
      <c r="AG394" s="486"/>
      <c r="AH394" s="486"/>
      <c r="AI394" s="486"/>
      <c r="AJ394" s="486"/>
    </row>
    <row r="395" spans="1:36" s="1" customFormat="1" ht="42.75" hidden="1" customHeight="1" x14ac:dyDescent="0.2">
      <c r="A395" s="9"/>
      <c r="B395" s="1524"/>
      <c r="C395" s="1017"/>
      <c r="D395" s="232" t="s">
        <v>841</v>
      </c>
      <c r="E395" s="233" t="e">
        <f>+Y395/#REF!</f>
        <v>#REF!</v>
      </c>
      <c r="F395" s="234" t="s">
        <v>366</v>
      </c>
      <c r="G395" s="245">
        <v>0</v>
      </c>
      <c r="H395" s="937">
        <v>0</v>
      </c>
      <c r="I395" s="938">
        <v>0</v>
      </c>
      <c r="J395" s="1348"/>
      <c r="K395" s="1355"/>
      <c r="L395" s="238"/>
      <c r="M395" s="246"/>
      <c r="N395" s="246"/>
      <c r="O395" s="1319"/>
      <c r="P395" s="1319"/>
      <c r="Q395" s="1351"/>
      <c r="R395" s="1319"/>
      <c r="S395" s="1365"/>
      <c r="T395" s="1319"/>
      <c r="U395" s="1319">
        <v>0</v>
      </c>
      <c r="V395" s="1319">
        <v>0</v>
      </c>
      <c r="W395" s="1319">
        <v>1000000</v>
      </c>
      <c r="X395" s="989"/>
      <c r="Y395" s="1319" t="e">
        <f>+U395+V395+W395+#REF!</f>
        <v>#REF!</v>
      </c>
      <c r="Z395" s="1431"/>
      <c r="AA395" s="621"/>
      <c r="AB395" s="486"/>
      <c r="AC395" s="486"/>
      <c r="AD395" s="486"/>
      <c r="AE395" s="486"/>
      <c r="AF395" s="486"/>
      <c r="AG395" s="486"/>
      <c r="AH395" s="486"/>
      <c r="AI395" s="486"/>
      <c r="AJ395" s="486"/>
    </row>
    <row r="396" spans="1:36" s="1" customFormat="1" ht="33" hidden="1" customHeight="1" x14ac:dyDescent="0.2">
      <c r="A396" s="9"/>
      <c r="B396" s="1524"/>
      <c r="C396" s="1017"/>
      <c r="D396" s="232" t="s">
        <v>842</v>
      </c>
      <c r="E396" s="233" t="e">
        <f>+Y396/#REF!</f>
        <v>#REF!</v>
      </c>
      <c r="F396" s="234" t="s">
        <v>367</v>
      </c>
      <c r="G396" s="245">
        <v>1</v>
      </c>
      <c r="H396" s="937">
        <v>0.5</v>
      </c>
      <c r="I396" s="938">
        <v>0.5</v>
      </c>
      <c r="J396" s="1348"/>
      <c r="K396" s="1355"/>
      <c r="L396" s="238"/>
      <c r="M396" s="246"/>
      <c r="N396" s="246"/>
      <c r="O396" s="1319"/>
      <c r="P396" s="1319"/>
      <c r="Q396" s="1351"/>
      <c r="R396" s="1319"/>
      <c r="S396" s="1365"/>
      <c r="T396" s="1319"/>
      <c r="U396" s="1319">
        <v>0</v>
      </c>
      <c r="V396" s="1319">
        <v>0</v>
      </c>
      <c r="W396" s="1319">
        <v>2000000</v>
      </c>
      <c r="X396" s="989"/>
      <c r="Y396" s="1319" t="e">
        <f>+U396+V396+W396+#REF!</f>
        <v>#REF!</v>
      </c>
      <c r="Z396" s="1431"/>
      <c r="AA396" s="621"/>
      <c r="AB396" s="486"/>
      <c r="AC396" s="486"/>
      <c r="AD396" s="486"/>
      <c r="AE396" s="486"/>
      <c r="AF396" s="486"/>
      <c r="AG396" s="486"/>
      <c r="AH396" s="486"/>
      <c r="AI396" s="486"/>
      <c r="AJ396" s="486"/>
    </row>
    <row r="397" spans="1:36" s="1" customFormat="1" ht="33" hidden="1" customHeight="1" x14ac:dyDescent="0.2">
      <c r="A397" s="9"/>
      <c r="B397" s="1524"/>
      <c r="C397" s="1017"/>
      <c r="D397" s="232" t="s">
        <v>843</v>
      </c>
      <c r="E397" s="233"/>
      <c r="F397" s="234" t="s">
        <v>367</v>
      </c>
      <c r="G397" s="245">
        <v>1</v>
      </c>
      <c r="H397" s="937">
        <v>0</v>
      </c>
      <c r="I397" s="938">
        <v>0</v>
      </c>
      <c r="J397" s="1348"/>
      <c r="K397" s="1355"/>
      <c r="L397" s="238"/>
      <c r="M397" s="246"/>
      <c r="N397" s="246"/>
      <c r="O397" s="1319"/>
      <c r="P397" s="1319"/>
      <c r="Q397" s="1351"/>
      <c r="R397" s="1319"/>
      <c r="S397" s="1365"/>
      <c r="T397" s="1319"/>
      <c r="U397" s="1319"/>
      <c r="V397" s="1319"/>
      <c r="W397" s="1319"/>
      <c r="X397" s="989"/>
      <c r="Y397" s="1319"/>
      <c r="Z397" s="1431"/>
      <c r="AA397" s="621"/>
      <c r="AB397" s="486"/>
      <c r="AC397" s="486"/>
      <c r="AD397" s="486"/>
      <c r="AE397" s="486"/>
      <c r="AF397" s="486"/>
      <c r="AG397" s="486"/>
      <c r="AH397" s="486"/>
      <c r="AI397" s="486"/>
      <c r="AJ397" s="486"/>
    </row>
    <row r="398" spans="1:36" s="1" customFormat="1" ht="33" hidden="1" customHeight="1" x14ac:dyDescent="0.2">
      <c r="A398" s="9"/>
      <c r="B398" s="1525"/>
      <c r="C398" s="1018"/>
      <c r="D398" s="232" t="s">
        <v>844</v>
      </c>
      <c r="E398" s="233" t="e">
        <f>+Y398/#REF!</f>
        <v>#REF!</v>
      </c>
      <c r="F398" s="234" t="s">
        <v>368</v>
      </c>
      <c r="G398" s="245">
        <v>0</v>
      </c>
      <c r="H398" s="937">
        <v>1</v>
      </c>
      <c r="I398" s="938">
        <v>1</v>
      </c>
      <c r="J398" s="1353"/>
      <c r="K398" s="1356"/>
      <c r="L398" s="238"/>
      <c r="M398" s="246"/>
      <c r="N398" s="246"/>
      <c r="O398" s="1357"/>
      <c r="P398" s="1357"/>
      <c r="Q398" s="1363"/>
      <c r="R398" s="1357"/>
      <c r="S398" s="1366"/>
      <c r="T398" s="1357"/>
      <c r="U398" s="1357">
        <v>0</v>
      </c>
      <c r="V398" s="1357">
        <v>0</v>
      </c>
      <c r="W398" s="1357">
        <v>5000000</v>
      </c>
      <c r="X398" s="991"/>
      <c r="Y398" s="1357" t="e">
        <f>+U398+V398+W398+#REF!</f>
        <v>#REF!</v>
      </c>
      <c r="Z398" s="1432"/>
      <c r="AA398" s="621"/>
      <c r="AB398" s="486"/>
      <c r="AC398" s="486"/>
      <c r="AD398" s="486"/>
      <c r="AE398" s="486"/>
      <c r="AF398" s="486"/>
      <c r="AG398" s="486"/>
      <c r="AH398" s="486"/>
      <c r="AI398" s="486"/>
      <c r="AJ398" s="486"/>
    </row>
    <row r="399" spans="1:36" s="1" customFormat="1" ht="15" hidden="1" customHeight="1" x14ac:dyDescent="0.2">
      <c r="A399" s="8" t="s">
        <v>211</v>
      </c>
      <c r="B399" s="1523" t="s">
        <v>37</v>
      </c>
      <c r="C399" s="1016"/>
      <c r="D399" s="247" t="s">
        <v>196</v>
      </c>
      <c r="E399" s="240" t="e">
        <f>+Y399/#REF!</f>
        <v>#REF!</v>
      </c>
      <c r="F399" s="241"/>
      <c r="G399" s="242"/>
      <c r="H399" s="242"/>
      <c r="I399" s="243"/>
      <c r="J399" s="244"/>
      <c r="K399" s="243"/>
      <c r="L399" s="243"/>
      <c r="M399" s="244"/>
      <c r="N399" s="244"/>
      <c r="O399" s="566">
        <f>SUBTOTAL(9,O400)</f>
        <v>0</v>
      </c>
      <c r="P399" s="566">
        <f>SUBTOTAL(9,P400)</f>
        <v>0</v>
      </c>
      <c r="Q399" s="566">
        <f>SUBTOTAL(9,Q400)</f>
        <v>0</v>
      </c>
      <c r="R399" s="566">
        <f>SUBTOTAL(9,R400)</f>
        <v>0</v>
      </c>
      <c r="S399" s="566"/>
      <c r="T399" s="566">
        <f>SUBTOTAL(9,T400)</f>
        <v>0</v>
      </c>
      <c r="U399" s="566">
        <v>20000000</v>
      </c>
      <c r="V399" s="566">
        <v>6000000</v>
      </c>
      <c r="W399" s="566">
        <v>41000000</v>
      </c>
      <c r="X399" s="566"/>
      <c r="Y399" s="566">
        <f>SUM(Y400)</f>
        <v>153383</v>
      </c>
      <c r="Z399" s="672"/>
      <c r="AA399" s="502"/>
      <c r="AB399" s="503"/>
      <c r="AC399" s="503"/>
      <c r="AD399" s="503"/>
      <c r="AE399" s="486"/>
      <c r="AF399" s="486"/>
      <c r="AG399" s="486"/>
      <c r="AH399" s="486"/>
      <c r="AI399" s="486"/>
      <c r="AJ399" s="486"/>
    </row>
    <row r="400" spans="1:36" s="1" customFormat="1" ht="42.75" hidden="1" customHeight="1" x14ac:dyDescent="0.2">
      <c r="A400" s="9"/>
      <c r="B400" s="1524"/>
      <c r="C400" s="1017"/>
      <c r="D400" s="232" t="s">
        <v>845</v>
      </c>
      <c r="E400" s="233" t="e">
        <f>+Y400/#REF!</f>
        <v>#REF!</v>
      </c>
      <c r="F400" s="234" t="s">
        <v>880</v>
      </c>
      <c r="G400" s="245">
        <v>1</v>
      </c>
      <c r="H400" s="245">
        <v>0</v>
      </c>
      <c r="I400" s="238">
        <v>0</v>
      </c>
      <c r="J400" s="1347" t="s">
        <v>622</v>
      </c>
      <c r="K400" s="1347" t="s">
        <v>623</v>
      </c>
      <c r="L400" s="238"/>
      <c r="M400" s="246"/>
      <c r="N400" s="246"/>
      <c r="O400" s="1318"/>
      <c r="P400" s="1318"/>
      <c r="Q400" s="1350">
        <v>153383</v>
      </c>
      <c r="R400" s="1318"/>
      <c r="S400" s="1318"/>
      <c r="T400" s="1318"/>
      <c r="U400" s="1318"/>
      <c r="V400" s="1318">
        <v>1000000</v>
      </c>
      <c r="W400" s="1318">
        <v>25000000</v>
      </c>
      <c r="X400" s="988"/>
      <c r="Y400" s="1318">
        <f>SUM(O400:T402)</f>
        <v>153383</v>
      </c>
      <c r="Z400" s="1430" t="s">
        <v>884</v>
      </c>
      <c r="AA400" s="621"/>
      <c r="AB400" s="486"/>
      <c r="AC400" s="486"/>
      <c r="AD400" s="486"/>
      <c r="AE400" s="486"/>
      <c r="AF400" s="486"/>
      <c r="AG400" s="486"/>
      <c r="AH400" s="486"/>
      <c r="AI400" s="486"/>
      <c r="AJ400" s="486"/>
    </row>
    <row r="401" spans="1:36" s="1" customFormat="1" ht="42.75" hidden="1" customHeight="1" x14ac:dyDescent="0.2">
      <c r="A401" s="9"/>
      <c r="B401" s="1524"/>
      <c r="C401" s="1017"/>
      <c r="D401" s="232" t="s">
        <v>846</v>
      </c>
      <c r="E401" s="233" t="e">
        <f>+Y401/#REF!</f>
        <v>#REF!</v>
      </c>
      <c r="F401" s="234" t="s">
        <v>369</v>
      </c>
      <c r="G401" s="245">
        <v>1</v>
      </c>
      <c r="H401" s="245">
        <v>1</v>
      </c>
      <c r="I401" s="238">
        <v>1</v>
      </c>
      <c r="J401" s="1348"/>
      <c r="K401" s="1348"/>
      <c r="L401" s="238"/>
      <c r="M401" s="246"/>
      <c r="N401" s="246"/>
      <c r="O401" s="1319"/>
      <c r="P401" s="1319"/>
      <c r="Q401" s="1351"/>
      <c r="R401" s="1319"/>
      <c r="S401" s="1319"/>
      <c r="T401" s="1319"/>
      <c r="U401" s="1319"/>
      <c r="V401" s="1319">
        <v>0</v>
      </c>
      <c r="W401" s="1319">
        <v>0</v>
      </c>
      <c r="X401" s="989"/>
      <c r="Y401" s="1319" t="e">
        <f>+U401+V401+W401+#REF!</f>
        <v>#REF!</v>
      </c>
      <c r="Z401" s="1431"/>
      <c r="AA401" s="621"/>
      <c r="AB401" s="486"/>
      <c r="AC401" s="486"/>
      <c r="AD401" s="486"/>
      <c r="AE401" s="486"/>
      <c r="AF401" s="486"/>
      <c r="AG401" s="486"/>
      <c r="AH401" s="486"/>
      <c r="AI401" s="486"/>
      <c r="AJ401" s="486"/>
    </row>
    <row r="402" spans="1:36" s="1" customFormat="1" ht="28.5" hidden="1" customHeight="1" x14ac:dyDescent="0.2">
      <c r="A402" s="9"/>
      <c r="B402" s="1526"/>
      <c r="C402" s="1017"/>
      <c r="D402" s="248" t="s">
        <v>847</v>
      </c>
      <c r="E402" s="249" t="e">
        <f>+Y402/#REF!</f>
        <v>#REF!</v>
      </c>
      <c r="F402" s="250" t="s">
        <v>370</v>
      </c>
      <c r="G402" s="251">
        <v>1</v>
      </c>
      <c r="H402" s="251">
        <v>1</v>
      </c>
      <c r="I402" s="252">
        <v>1</v>
      </c>
      <c r="J402" s="1349"/>
      <c r="K402" s="1349"/>
      <c r="L402" s="252"/>
      <c r="M402" s="253"/>
      <c r="N402" s="253"/>
      <c r="O402" s="1320"/>
      <c r="P402" s="1320"/>
      <c r="Q402" s="1352"/>
      <c r="R402" s="1320"/>
      <c r="S402" s="1320"/>
      <c r="T402" s="1320"/>
      <c r="U402" s="1320"/>
      <c r="V402" s="1320">
        <v>5000000</v>
      </c>
      <c r="W402" s="1320">
        <v>16000000</v>
      </c>
      <c r="X402" s="990"/>
      <c r="Y402" s="1320" t="e">
        <f>+U402+V402+W402+#REF!</f>
        <v>#REF!</v>
      </c>
      <c r="Z402" s="1438"/>
      <c r="AA402" s="621"/>
      <c r="AB402" s="486"/>
      <c r="AC402" s="486"/>
      <c r="AD402" s="486"/>
      <c r="AE402" s="486"/>
      <c r="AF402" s="486"/>
      <c r="AG402" s="486"/>
      <c r="AH402" s="486"/>
      <c r="AI402" s="486"/>
      <c r="AJ402" s="486"/>
    </row>
    <row r="403" spans="1:36" s="1" customFormat="1" ht="45" hidden="1" x14ac:dyDescent="0.2">
      <c r="A403" s="6" t="s">
        <v>212</v>
      </c>
      <c r="B403" s="254" t="s">
        <v>31</v>
      </c>
      <c r="C403" s="254"/>
      <c r="D403" s="255" t="s">
        <v>848</v>
      </c>
      <c r="E403" s="256" t="e">
        <f>+Y403/#REF!</f>
        <v>#REF!</v>
      </c>
      <c r="F403" s="257"/>
      <c r="G403" s="258"/>
      <c r="H403" s="258"/>
      <c r="I403" s="259"/>
      <c r="J403" s="260"/>
      <c r="K403" s="259"/>
      <c r="L403" s="259"/>
      <c r="M403" s="260"/>
      <c r="N403" s="260"/>
      <c r="O403" s="567"/>
      <c r="P403" s="567"/>
      <c r="Q403" s="567"/>
      <c r="R403" s="567"/>
      <c r="S403" s="567"/>
      <c r="T403" s="567"/>
      <c r="U403" s="567">
        <v>36000000</v>
      </c>
      <c r="V403" s="567">
        <v>35000000</v>
      </c>
      <c r="W403" s="567">
        <v>63168756</v>
      </c>
      <c r="X403" s="567"/>
      <c r="Y403" s="567">
        <f>+Y404</f>
        <v>178788</v>
      </c>
      <c r="Z403" s="673"/>
      <c r="AA403" s="502"/>
      <c r="AB403" s="503"/>
      <c r="AC403" s="503"/>
      <c r="AD403" s="503"/>
      <c r="AE403" s="486"/>
      <c r="AF403" s="486"/>
      <c r="AG403" s="486"/>
      <c r="AH403" s="486"/>
      <c r="AI403" s="486"/>
      <c r="AJ403" s="486"/>
    </row>
    <row r="404" spans="1:36" s="1" customFormat="1" ht="45" hidden="1" x14ac:dyDescent="0.25">
      <c r="A404" s="7" t="s">
        <v>213</v>
      </c>
      <c r="B404" s="261" t="s">
        <v>33</v>
      </c>
      <c r="C404" s="261"/>
      <c r="D404" s="262" t="s">
        <v>849</v>
      </c>
      <c r="E404" s="263" t="e">
        <f>+Y404/#REF!</f>
        <v>#REF!</v>
      </c>
      <c r="F404" s="264"/>
      <c r="G404" s="265"/>
      <c r="H404" s="265"/>
      <c r="I404" s="266"/>
      <c r="J404" s="267"/>
      <c r="K404" s="266"/>
      <c r="L404" s="266"/>
      <c r="M404" s="267"/>
      <c r="N404" s="267"/>
      <c r="O404" s="568"/>
      <c r="P404" s="568"/>
      <c r="Q404" s="568"/>
      <c r="R404" s="568"/>
      <c r="S404" s="568"/>
      <c r="T404" s="568"/>
      <c r="U404" s="568">
        <v>36000000</v>
      </c>
      <c r="V404" s="568">
        <v>35000000</v>
      </c>
      <c r="W404" s="568">
        <v>63168756</v>
      </c>
      <c r="X404" s="568"/>
      <c r="Y404" s="568">
        <f>+Y407</f>
        <v>178788</v>
      </c>
      <c r="Z404" s="674"/>
      <c r="AA404" s="502"/>
      <c r="AB404" s="503"/>
      <c r="AC404" s="503"/>
      <c r="AD404" s="503"/>
      <c r="AE404" s="486"/>
      <c r="AF404" s="486"/>
      <c r="AG404" s="486"/>
      <c r="AH404" s="486"/>
      <c r="AI404" s="486"/>
      <c r="AJ404" s="486"/>
    </row>
    <row r="405" spans="1:36" s="1" customFormat="1" ht="57" hidden="1" x14ac:dyDescent="0.2">
      <c r="A405" s="9"/>
      <c r="B405" s="268" t="s">
        <v>375</v>
      </c>
      <c r="C405" s="268"/>
      <c r="D405" s="269" t="s">
        <v>199</v>
      </c>
      <c r="E405" s="270" t="e">
        <f>+Y405/#REF!</f>
        <v>#REF!</v>
      </c>
      <c r="F405" s="271" t="s">
        <v>497</v>
      </c>
      <c r="G405" s="272">
        <v>0</v>
      </c>
      <c r="H405" s="272"/>
      <c r="I405" s="273">
        <v>0.1</v>
      </c>
      <c r="J405" s="274"/>
      <c r="K405" s="273"/>
      <c r="L405" s="273"/>
      <c r="M405" s="274"/>
      <c r="N405" s="274"/>
      <c r="O405" s="569"/>
      <c r="P405" s="569"/>
      <c r="Q405" s="569"/>
      <c r="R405" s="569"/>
      <c r="S405" s="569"/>
      <c r="T405" s="569"/>
      <c r="U405" s="569">
        <f>+U408+U409</f>
        <v>0</v>
      </c>
      <c r="V405" s="569">
        <f>+V408+V409</f>
        <v>20000000</v>
      </c>
      <c r="W405" s="569">
        <f>+W408+W409</f>
        <v>33168756</v>
      </c>
      <c r="X405" s="569"/>
      <c r="Y405" s="569" t="e">
        <f>+U405+V405+W405+#REF!</f>
        <v>#REF!</v>
      </c>
      <c r="Z405" s="1434" t="s">
        <v>384</v>
      </c>
      <c r="AA405" s="502"/>
      <c r="AB405" s="503"/>
      <c r="AC405" s="503"/>
      <c r="AD405" s="503"/>
      <c r="AE405" s="486"/>
      <c r="AF405" s="486"/>
      <c r="AG405" s="486"/>
      <c r="AH405" s="486"/>
      <c r="AI405" s="486"/>
      <c r="AJ405" s="486"/>
    </row>
    <row r="406" spans="1:36" s="1" customFormat="1" ht="57" hidden="1" x14ac:dyDescent="0.2">
      <c r="A406" s="9"/>
      <c r="B406" s="268" t="s">
        <v>376</v>
      </c>
      <c r="C406" s="268"/>
      <c r="D406" s="269" t="s">
        <v>200</v>
      </c>
      <c r="E406" s="270" t="e">
        <f>+Y406/#REF!</f>
        <v>#REF!</v>
      </c>
      <c r="F406" s="271" t="s">
        <v>498</v>
      </c>
      <c r="G406" s="272">
        <v>0</v>
      </c>
      <c r="H406" s="272"/>
      <c r="I406" s="273">
        <v>0.3</v>
      </c>
      <c r="J406" s="274"/>
      <c r="K406" s="273"/>
      <c r="L406" s="273"/>
      <c r="M406" s="274"/>
      <c r="N406" s="274"/>
      <c r="O406" s="569"/>
      <c r="P406" s="569"/>
      <c r="Q406" s="569"/>
      <c r="R406" s="569"/>
      <c r="S406" s="569"/>
      <c r="T406" s="569"/>
      <c r="U406" s="569">
        <f>+U410</f>
        <v>0</v>
      </c>
      <c r="V406" s="569">
        <f>+V410</f>
        <v>15000000</v>
      </c>
      <c r="W406" s="569">
        <f>+W410</f>
        <v>30000000</v>
      </c>
      <c r="X406" s="569"/>
      <c r="Y406" s="569" t="e">
        <f>+U406+V406+W406+#REF!</f>
        <v>#REF!</v>
      </c>
      <c r="Z406" s="1434"/>
      <c r="AA406" s="502"/>
      <c r="AB406" s="503"/>
      <c r="AC406" s="503"/>
      <c r="AD406" s="503"/>
      <c r="AE406" s="486"/>
      <c r="AF406" s="486"/>
      <c r="AG406" s="486"/>
      <c r="AH406" s="486"/>
      <c r="AI406" s="486"/>
      <c r="AJ406" s="486"/>
    </row>
    <row r="407" spans="1:36" s="1" customFormat="1" ht="15" hidden="1" customHeight="1" x14ac:dyDescent="0.2">
      <c r="A407" s="8" t="s">
        <v>201</v>
      </c>
      <c r="B407" s="1527" t="s">
        <v>37</v>
      </c>
      <c r="C407" s="1019"/>
      <c r="D407" s="276" t="s">
        <v>850</v>
      </c>
      <c r="E407" s="277" t="e">
        <f>+Y407/#REF!</f>
        <v>#REF!</v>
      </c>
      <c r="F407" s="278"/>
      <c r="G407" s="279"/>
      <c r="H407" s="279"/>
      <c r="I407" s="280"/>
      <c r="J407" s="281"/>
      <c r="K407" s="280"/>
      <c r="L407" s="280"/>
      <c r="M407" s="281"/>
      <c r="N407" s="281"/>
      <c r="O407" s="570">
        <f>SUBTOTAL(9,O408:O410)</f>
        <v>0</v>
      </c>
      <c r="P407" s="570">
        <f>SUBTOTAL(9,P408:P410)</f>
        <v>0</v>
      </c>
      <c r="Q407" s="570">
        <f>SUBTOTAL(9,Q408:Q410)</f>
        <v>0</v>
      </c>
      <c r="R407" s="570">
        <f>SUBTOTAL(9,R408:R410)</f>
        <v>0</v>
      </c>
      <c r="S407" s="570"/>
      <c r="T407" s="939">
        <f>SUBTOTAL(9,T408:T410)</f>
        <v>0</v>
      </c>
      <c r="U407" s="940"/>
      <c r="V407" s="570">
        <v>35000000</v>
      </c>
      <c r="W407" s="570">
        <v>63168756</v>
      </c>
      <c r="X407" s="570"/>
      <c r="Y407" s="570">
        <f>SUM(Y408:Y410)</f>
        <v>178788</v>
      </c>
      <c r="Z407" s="675"/>
      <c r="AA407" s="502"/>
      <c r="AB407" s="503"/>
      <c r="AC407" s="503"/>
      <c r="AD407" s="503"/>
      <c r="AE407" s="486"/>
      <c r="AF407" s="486"/>
      <c r="AG407" s="486"/>
      <c r="AH407" s="486"/>
      <c r="AI407" s="486"/>
      <c r="AJ407" s="486"/>
    </row>
    <row r="408" spans="1:36" s="1" customFormat="1" ht="85.5" hidden="1" customHeight="1" x14ac:dyDescent="0.2">
      <c r="A408" s="9"/>
      <c r="B408" s="1528"/>
      <c r="C408" s="1020"/>
      <c r="D408" s="269" t="s">
        <v>851</v>
      </c>
      <c r="E408" s="270" t="e">
        <f>+Y408/#REF!</f>
        <v>#REF!</v>
      </c>
      <c r="F408" s="271" t="s">
        <v>241</v>
      </c>
      <c r="G408" s="282">
        <v>1</v>
      </c>
      <c r="H408" s="282">
        <v>1</v>
      </c>
      <c r="I408" s="275">
        <v>1</v>
      </c>
      <c r="J408" s="629" t="s">
        <v>627</v>
      </c>
      <c r="K408" s="275"/>
      <c r="L408" s="275"/>
      <c r="M408" s="283"/>
      <c r="N408" s="283"/>
      <c r="O408" s="569"/>
      <c r="P408" s="569"/>
      <c r="Q408" s="885">
        <v>55906</v>
      </c>
      <c r="R408" s="569"/>
      <c r="S408" s="569"/>
      <c r="T408" s="569"/>
      <c r="U408" s="569"/>
      <c r="V408" s="569">
        <v>15000000</v>
      </c>
      <c r="W408" s="569">
        <v>20000000</v>
      </c>
      <c r="X408" s="569"/>
      <c r="Y408" s="569">
        <f>SUM(O408:T408)</f>
        <v>55906</v>
      </c>
      <c r="Z408" s="1435" t="s">
        <v>884</v>
      </c>
      <c r="AA408" s="621"/>
      <c r="AB408" s="486"/>
      <c r="AC408" s="486"/>
      <c r="AD408" s="486"/>
      <c r="AE408" s="486"/>
      <c r="AF408" s="486"/>
      <c r="AG408" s="486"/>
      <c r="AH408" s="486"/>
      <c r="AI408" s="486"/>
      <c r="AJ408" s="486"/>
    </row>
    <row r="409" spans="1:36" s="1" customFormat="1" ht="71.25" hidden="1" customHeight="1" x14ac:dyDescent="0.2">
      <c r="A409" s="9"/>
      <c r="B409" s="1528"/>
      <c r="C409" s="1020"/>
      <c r="D409" s="269" t="s">
        <v>852</v>
      </c>
      <c r="E409" s="270" t="e">
        <f>+Y409/#REF!</f>
        <v>#REF!</v>
      </c>
      <c r="F409" s="271" t="s">
        <v>241</v>
      </c>
      <c r="G409" s="282">
        <v>1</v>
      </c>
      <c r="H409" s="282">
        <v>1</v>
      </c>
      <c r="I409" s="275">
        <v>1</v>
      </c>
      <c r="J409" s="628" t="s">
        <v>625</v>
      </c>
      <c r="K409" s="275"/>
      <c r="L409" s="275"/>
      <c r="M409" s="283"/>
      <c r="N409" s="283"/>
      <c r="O409" s="569"/>
      <c r="P409" s="569"/>
      <c r="Q409" s="885">
        <v>39941</v>
      </c>
      <c r="R409" s="569"/>
      <c r="S409" s="569"/>
      <c r="T409" s="569"/>
      <c r="U409" s="569"/>
      <c r="V409" s="569">
        <v>5000000</v>
      </c>
      <c r="W409" s="569">
        <v>13168756</v>
      </c>
      <c r="X409" s="569"/>
      <c r="Y409" s="569">
        <f>SUM(O409:T409)</f>
        <v>39941</v>
      </c>
      <c r="Z409" s="1436"/>
      <c r="AA409" s="621"/>
      <c r="AB409" s="486"/>
      <c r="AC409" s="486"/>
      <c r="AD409" s="486"/>
      <c r="AE409" s="486"/>
      <c r="AF409" s="486"/>
      <c r="AG409" s="486"/>
      <c r="AH409" s="486"/>
      <c r="AI409" s="486"/>
      <c r="AJ409" s="486"/>
    </row>
    <row r="410" spans="1:36" s="1" customFormat="1" ht="76.5" hidden="1" customHeight="1" x14ac:dyDescent="0.2">
      <c r="A410" s="9"/>
      <c r="B410" s="1529"/>
      <c r="C410" s="1021"/>
      <c r="D410" s="269" t="s">
        <v>853</v>
      </c>
      <c r="E410" s="270" t="e">
        <f>+Y410/#REF!</f>
        <v>#REF!</v>
      </c>
      <c r="F410" s="271" t="s">
        <v>241</v>
      </c>
      <c r="G410" s="282">
        <v>1</v>
      </c>
      <c r="H410" s="282">
        <v>1</v>
      </c>
      <c r="I410" s="275">
        <v>1</v>
      </c>
      <c r="J410" s="628" t="s">
        <v>626</v>
      </c>
      <c r="K410" s="275"/>
      <c r="L410" s="275"/>
      <c r="M410" s="283"/>
      <c r="N410" s="283"/>
      <c r="O410" s="569"/>
      <c r="P410" s="569"/>
      <c r="Q410" s="885">
        <v>82941</v>
      </c>
      <c r="R410" s="569"/>
      <c r="S410" s="569"/>
      <c r="T410" s="569"/>
      <c r="U410" s="569"/>
      <c r="V410" s="569">
        <v>15000000</v>
      </c>
      <c r="W410" s="569">
        <v>30000000</v>
      </c>
      <c r="X410" s="569"/>
      <c r="Y410" s="569">
        <f>SUM(O410:T410)</f>
        <v>82941</v>
      </c>
      <c r="Z410" s="1437"/>
      <c r="AA410" s="621"/>
      <c r="AB410" s="486"/>
      <c r="AC410" s="486"/>
      <c r="AD410" s="486"/>
      <c r="AE410" s="486"/>
      <c r="AF410" s="486"/>
      <c r="AG410" s="486"/>
      <c r="AH410" s="486"/>
      <c r="AI410" s="486"/>
      <c r="AJ410" s="486"/>
    </row>
    <row r="411" spans="1:36" s="1" customFormat="1" ht="45" hidden="1" x14ac:dyDescent="0.25">
      <c r="A411" s="6" t="s">
        <v>197</v>
      </c>
      <c r="B411" s="284" t="s">
        <v>31</v>
      </c>
      <c r="C411" s="284"/>
      <c r="D411" s="285" t="s">
        <v>854</v>
      </c>
      <c r="E411" s="286" t="e">
        <f>+Y411/#REF!</f>
        <v>#REF!</v>
      </c>
      <c r="F411" s="287"/>
      <c r="G411" s="288"/>
      <c r="H411" s="288"/>
      <c r="I411" s="289"/>
      <c r="J411" s="290"/>
      <c r="K411" s="289"/>
      <c r="L411" s="289"/>
      <c r="M411" s="290"/>
      <c r="N411" s="290"/>
      <c r="O411" s="571"/>
      <c r="P411" s="571"/>
      <c r="Q411" s="571"/>
      <c r="R411" s="571"/>
      <c r="S411" s="571"/>
      <c r="T411" s="571"/>
      <c r="U411" s="571">
        <v>10000000</v>
      </c>
      <c r="V411" s="571">
        <v>41000000</v>
      </c>
      <c r="W411" s="571">
        <v>56000000</v>
      </c>
      <c r="X411" s="571"/>
      <c r="Y411" s="571">
        <f>+Y412</f>
        <v>200244</v>
      </c>
      <c r="Z411" s="676"/>
      <c r="AA411" s="502"/>
      <c r="AB411" s="503"/>
      <c r="AC411" s="503"/>
      <c r="AD411" s="503"/>
      <c r="AE411" s="486"/>
      <c r="AF411" s="486"/>
      <c r="AG411" s="486"/>
      <c r="AH411" s="486"/>
      <c r="AI411" s="486"/>
      <c r="AJ411" s="486"/>
    </row>
    <row r="412" spans="1:36" s="1" customFormat="1" ht="45" hidden="1" x14ac:dyDescent="0.2">
      <c r="A412" s="7" t="s">
        <v>198</v>
      </c>
      <c r="B412" s="291" t="s">
        <v>33</v>
      </c>
      <c r="C412" s="291"/>
      <c r="D412" s="292" t="s">
        <v>203</v>
      </c>
      <c r="E412" s="293" t="e">
        <f>+Y412/#REF!</f>
        <v>#REF!</v>
      </c>
      <c r="F412" s="294"/>
      <c r="G412" s="295"/>
      <c r="H412" s="295"/>
      <c r="I412" s="296"/>
      <c r="J412" s="297"/>
      <c r="K412" s="296"/>
      <c r="L412" s="296"/>
      <c r="M412" s="297"/>
      <c r="N412" s="297"/>
      <c r="O412" s="572"/>
      <c r="P412" s="572"/>
      <c r="Q412" s="572"/>
      <c r="R412" s="572"/>
      <c r="S412" s="572"/>
      <c r="T412" s="572"/>
      <c r="U412" s="572">
        <v>10000000</v>
      </c>
      <c r="V412" s="572">
        <v>41000000</v>
      </c>
      <c r="W412" s="572">
        <v>56000000</v>
      </c>
      <c r="X412" s="572"/>
      <c r="Y412" s="572">
        <f>+Y414</f>
        <v>200244</v>
      </c>
      <c r="Z412" s="677"/>
      <c r="AA412" s="502"/>
      <c r="AB412" s="503"/>
      <c r="AC412" s="503"/>
      <c r="AD412" s="503"/>
      <c r="AE412" s="486"/>
      <c r="AF412" s="486"/>
      <c r="AG412" s="486"/>
      <c r="AH412" s="486"/>
      <c r="AI412" s="486"/>
      <c r="AJ412" s="486"/>
    </row>
    <row r="413" spans="1:36" s="1" customFormat="1" ht="33" hidden="1" customHeight="1" x14ac:dyDescent="0.2">
      <c r="A413" s="9"/>
      <c r="B413" s="298" t="s">
        <v>377</v>
      </c>
      <c r="C413" s="298"/>
      <c r="D413" s="299" t="s">
        <v>204</v>
      </c>
      <c r="E413" s="300" t="e">
        <f>+Y413/#REF!</f>
        <v>#REF!</v>
      </c>
      <c r="F413" s="301" t="s">
        <v>499</v>
      </c>
      <c r="G413" s="302">
        <v>29995</v>
      </c>
      <c r="H413" s="302"/>
      <c r="I413" s="303">
        <v>1</v>
      </c>
      <c r="J413" s="304"/>
      <c r="K413" s="303"/>
      <c r="L413" s="303"/>
      <c r="M413" s="304"/>
      <c r="N413" s="304"/>
      <c r="O413" s="573"/>
      <c r="P413" s="573"/>
      <c r="Q413" s="573"/>
      <c r="R413" s="573"/>
      <c r="S413" s="573"/>
      <c r="T413" s="573"/>
      <c r="U413" s="574">
        <f>SUM(U415:U420)</f>
        <v>10000000</v>
      </c>
      <c r="V413" s="574">
        <f>SUM(V415:V420)</f>
        <v>41000000</v>
      </c>
      <c r="W413" s="574">
        <f>SUM(W415:W420)</f>
        <v>56000000</v>
      </c>
      <c r="X413" s="574"/>
      <c r="Y413" s="574" t="e">
        <f>+U413+V413+W413+#REF!</f>
        <v>#REF!</v>
      </c>
      <c r="Z413" s="605" t="s">
        <v>384</v>
      </c>
      <c r="AA413" s="502"/>
      <c r="AB413" s="503"/>
      <c r="AC413" s="503"/>
      <c r="AD413" s="503"/>
      <c r="AE413" s="486"/>
      <c r="AF413" s="486"/>
      <c r="AG413" s="486"/>
      <c r="AH413" s="486"/>
      <c r="AI413" s="486"/>
      <c r="AJ413" s="486"/>
    </row>
    <row r="414" spans="1:36" s="1" customFormat="1" ht="15" hidden="1" customHeight="1" x14ac:dyDescent="0.25">
      <c r="A414" s="8" t="s">
        <v>206</v>
      </c>
      <c r="B414" s="1530" t="s">
        <v>37</v>
      </c>
      <c r="C414" s="1022"/>
      <c r="D414" s="306" t="s">
        <v>205</v>
      </c>
      <c r="E414" s="307" t="e">
        <f>+Y414/#REF!</f>
        <v>#REF!</v>
      </c>
      <c r="F414" s="308"/>
      <c r="G414" s="309"/>
      <c r="H414" s="309"/>
      <c r="I414" s="310"/>
      <c r="J414" s="311"/>
      <c r="K414" s="310"/>
      <c r="L414" s="310"/>
      <c r="M414" s="311"/>
      <c r="N414" s="311"/>
      <c r="O414" s="575">
        <f>SUBTOTAL(9,O415)</f>
        <v>0</v>
      </c>
      <c r="P414" s="575">
        <f>SUBTOTAL(9,P415)</f>
        <v>0</v>
      </c>
      <c r="Q414" s="575">
        <f>SUBTOTAL(9,Q415)</f>
        <v>0</v>
      </c>
      <c r="R414" s="575">
        <f>SUBTOTAL(9,R415)</f>
        <v>0</v>
      </c>
      <c r="S414" s="575"/>
      <c r="T414" s="575">
        <f>SUBTOTAL(9,T415)</f>
        <v>0</v>
      </c>
      <c r="U414" s="575">
        <v>10000000</v>
      </c>
      <c r="V414" s="575">
        <v>41000000</v>
      </c>
      <c r="W414" s="575">
        <v>56000000</v>
      </c>
      <c r="X414" s="575"/>
      <c r="Y414" s="575">
        <f>SUM(Y415)</f>
        <v>200244</v>
      </c>
      <c r="Z414" s="678"/>
      <c r="AA414" s="502"/>
      <c r="AB414" s="503"/>
      <c r="AC414" s="503"/>
      <c r="AD414" s="503"/>
      <c r="AE414" s="486"/>
      <c r="AF414" s="486"/>
      <c r="AG414" s="486"/>
      <c r="AH414" s="486"/>
      <c r="AI414" s="486"/>
      <c r="AJ414" s="486"/>
    </row>
    <row r="415" spans="1:36" s="1" customFormat="1" ht="33" hidden="1" customHeight="1" x14ac:dyDescent="0.2">
      <c r="A415" s="9"/>
      <c r="B415" s="1531"/>
      <c r="C415" s="1023"/>
      <c r="D415" s="828" t="s">
        <v>978</v>
      </c>
      <c r="E415" s="300" t="e">
        <f>+Y415/#REF!</f>
        <v>#REF!</v>
      </c>
      <c r="F415" s="301" t="s">
        <v>991</v>
      </c>
      <c r="G415" s="312">
        <v>0</v>
      </c>
      <c r="H415" s="312">
        <v>1</v>
      </c>
      <c r="I415" s="305">
        <v>0</v>
      </c>
      <c r="J415" s="1323" t="s">
        <v>628</v>
      </c>
      <c r="K415" s="1325"/>
      <c r="L415" s="305"/>
      <c r="M415" s="313"/>
      <c r="N415" s="313"/>
      <c r="O415" s="1327"/>
      <c r="P415" s="1327"/>
      <c r="Q415" s="1329">
        <v>200244</v>
      </c>
      <c r="R415" s="1327"/>
      <c r="S415" s="1327"/>
      <c r="T415" s="1327"/>
      <c r="U415" s="574">
        <v>2000000</v>
      </c>
      <c r="V415" s="574">
        <v>10000000</v>
      </c>
      <c r="W415" s="574">
        <v>10000000</v>
      </c>
      <c r="X415" s="1112"/>
      <c r="Y415" s="1327">
        <f>SUM(O415:T421)</f>
        <v>200244</v>
      </c>
      <c r="Z415" s="1414" t="s">
        <v>884</v>
      </c>
      <c r="AA415" s="621"/>
      <c r="AB415" s="486"/>
      <c r="AC415" s="486"/>
      <c r="AD415" s="486"/>
      <c r="AE415" s="486"/>
      <c r="AF415" s="486"/>
      <c r="AG415" s="486"/>
      <c r="AH415" s="486"/>
      <c r="AI415" s="486"/>
      <c r="AJ415" s="486"/>
    </row>
    <row r="416" spans="1:36" s="1" customFormat="1" ht="33" hidden="1" customHeight="1" x14ac:dyDescent="0.2">
      <c r="A416" s="9"/>
      <c r="B416" s="1531"/>
      <c r="C416" s="1023"/>
      <c r="D416" s="828" t="s">
        <v>979</v>
      </c>
      <c r="E416" s="300"/>
      <c r="F416" s="301" t="s">
        <v>985</v>
      </c>
      <c r="G416" s="312">
        <v>0</v>
      </c>
      <c r="H416" s="312">
        <v>0</v>
      </c>
      <c r="I416" s="305">
        <v>0</v>
      </c>
      <c r="J416" s="1324"/>
      <c r="K416" s="1326"/>
      <c r="L416" s="305"/>
      <c r="M416" s="313"/>
      <c r="N416" s="313"/>
      <c r="O416" s="1328"/>
      <c r="P416" s="1328"/>
      <c r="Q416" s="1330"/>
      <c r="R416" s="1328"/>
      <c r="S416" s="1328"/>
      <c r="T416" s="1328"/>
      <c r="U416" s="574"/>
      <c r="V416" s="574"/>
      <c r="W416" s="574"/>
      <c r="X416" s="1113"/>
      <c r="Y416" s="1328"/>
      <c r="Z416" s="1415"/>
      <c r="AA416" s="621"/>
      <c r="AB416" s="486"/>
      <c r="AC416" s="486"/>
      <c r="AD416" s="486"/>
      <c r="AE416" s="486"/>
      <c r="AF416" s="486"/>
      <c r="AG416" s="486"/>
      <c r="AH416" s="486"/>
      <c r="AI416" s="486"/>
      <c r="AJ416" s="486"/>
    </row>
    <row r="417" spans="1:36" s="1" customFormat="1" ht="42.75" hidden="1" customHeight="1" x14ac:dyDescent="0.2">
      <c r="A417" s="9"/>
      <c r="B417" s="1531"/>
      <c r="C417" s="1023"/>
      <c r="D417" s="828" t="s">
        <v>980</v>
      </c>
      <c r="E417" s="300" t="e">
        <f>+Y417/#REF!</f>
        <v>#REF!</v>
      </c>
      <c r="F417" s="301" t="s">
        <v>986</v>
      </c>
      <c r="G417" s="312">
        <v>1</v>
      </c>
      <c r="H417" s="312">
        <v>5</v>
      </c>
      <c r="I417" s="305">
        <v>5</v>
      </c>
      <c r="J417" s="1324"/>
      <c r="K417" s="1326"/>
      <c r="L417" s="305"/>
      <c r="M417" s="313"/>
      <c r="N417" s="313"/>
      <c r="O417" s="1328"/>
      <c r="P417" s="1328"/>
      <c r="Q417" s="1330"/>
      <c r="R417" s="1328"/>
      <c r="S417" s="1328"/>
      <c r="T417" s="1328"/>
      <c r="U417" s="574">
        <v>1000000</v>
      </c>
      <c r="V417" s="574">
        <v>10000000</v>
      </c>
      <c r="W417" s="574">
        <v>15000000</v>
      </c>
      <c r="X417" s="1113"/>
      <c r="Y417" s="1328" t="e">
        <f>+U417+V417+W417+#REF!</f>
        <v>#REF!</v>
      </c>
      <c r="Z417" s="1415"/>
      <c r="AA417" s="621"/>
      <c r="AB417" s="486"/>
      <c r="AC417" s="486"/>
      <c r="AD417" s="486"/>
      <c r="AE417" s="486"/>
      <c r="AF417" s="486"/>
      <c r="AG417" s="486"/>
      <c r="AH417" s="486"/>
      <c r="AI417" s="486"/>
      <c r="AJ417" s="486"/>
    </row>
    <row r="418" spans="1:36" s="1" customFormat="1" ht="42.75" hidden="1" customHeight="1" x14ac:dyDescent="0.2">
      <c r="A418" s="9"/>
      <c r="B418" s="1531"/>
      <c r="C418" s="1023"/>
      <c r="D418" s="828" t="s">
        <v>981</v>
      </c>
      <c r="E418" s="300" t="e">
        <f>+Y418/#REF!</f>
        <v>#REF!</v>
      </c>
      <c r="F418" s="301" t="s">
        <v>987</v>
      </c>
      <c r="G418" s="312">
        <v>1</v>
      </c>
      <c r="H418" s="312">
        <v>1</v>
      </c>
      <c r="I418" s="305">
        <v>1</v>
      </c>
      <c r="J418" s="1324"/>
      <c r="K418" s="1326"/>
      <c r="L418" s="305"/>
      <c r="M418" s="313"/>
      <c r="N418" s="313"/>
      <c r="O418" s="1328"/>
      <c r="P418" s="1328"/>
      <c r="Q418" s="1330"/>
      <c r="R418" s="1328"/>
      <c r="S418" s="1328"/>
      <c r="T418" s="1328"/>
      <c r="U418" s="574">
        <v>2000000</v>
      </c>
      <c r="V418" s="574">
        <v>10000000</v>
      </c>
      <c r="W418" s="574">
        <v>10000000</v>
      </c>
      <c r="X418" s="1113"/>
      <c r="Y418" s="1328" t="e">
        <f>+U418+V418+W418+#REF!</f>
        <v>#REF!</v>
      </c>
      <c r="Z418" s="1415"/>
      <c r="AA418" s="621"/>
      <c r="AB418" s="486"/>
      <c r="AC418" s="486"/>
      <c r="AD418" s="486"/>
      <c r="AE418" s="486"/>
      <c r="AF418" s="486"/>
      <c r="AG418" s="486"/>
      <c r="AH418" s="486"/>
      <c r="AI418" s="486"/>
      <c r="AJ418" s="486"/>
    </row>
    <row r="419" spans="1:36" s="1" customFormat="1" ht="33" hidden="1" customHeight="1" x14ac:dyDescent="0.2">
      <c r="A419" s="9"/>
      <c r="B419" s="1531"/>
      <c r="C419" s="1023"/>
      <c r="D419" s="828" t="s">
        <v>982</v>
      </c>
      <c r="E419" s="300" t="e">
        <f>+Y419/#REF!</f>
        <v>#REF!</v>
      </c>
      <c r="F419" s="301" t="s">
        <v>988</v>
      </c>
      <c r="G419" s="312">
        <v>1</v>
      </c>
      <c r="H419" s="312">
        <v>0</v>
      </c>
      <c r="I419" s="314">
        <v>0</v>
      </c>
      <c r="J419" s="1324"/>
      <c r="K419" s="1326"/>
      <c r="L419" s="314"/>
      <c r="M419" s="315"/>
      <c r="N419" s="315"/>
      <c r="O419" s="1328"/>
      <c r="P419" s="1328"/>
      <c r="Q419" s="1330"/>
      <c r="R419" s="1328"/>
      <c r="S419" s="1328"/>
      <c r="T419" s="1328"/>
      <c r="U419" s="574">
        <v>4000000</v>
      </c>
      <c r="V419" s="574">
        <v>4000000</v>
      </c>
      <c r="W419" s="574">
        <v>14000000</v>
      </c>
      <c r="X419" s="1113"/>
      <c r="Y419" s="1328" t="e">
        <f>+U419+V419+W419+#REF!</f>
        <v>#REF!</v>
      </c>
      <c r="Z419" s="1415"/>
      <c r="AA419" s="621"/>
      <c r="AB419" s="486"/>
      <c r="AC419" s="486"/>
      <c r="AD419" s="486"/>
      <c r="AE419" s="486"/>
      <c r="AF419" s="486"/>
      <c r="AG419" s="486"/>
      <c r="AH419" s="486"/>
      <c r="AI419" s="486"/>
      <c r="AJ419" s="486"/>
    </row>
    <row r="420" spans="1:36" s="1" customFormat="1" ht="33" hidden="1" customHeight="1" x14ac:dyDescent="0.2">
      <c r="A420" s="9"/>
      <c r="B420" s="1531"/>
      <c r="C420" s="1023"/>
      <c r="D420" s="828" t="s">
        <v>983</v>
      </c>
      <c r="E420" s="300" t="e">
        <f>+Y420/#REF!</f>
        <v>#REF!</v>
      </c>
      <c r="F420" s="301" t="s">
        <v>989</v>
      </c>
      <c r="G420" s="312">
        <v>0</v>
      </c>
      <c r="H420" s="312">
        <v>0.25</v>
      </c>
      <c r="I420" s="305">
        <v>0.3</v>
      </c>
      <c r="J420" s="1324"/>
      <c r="K420" s="1326"/>
      <c r="L420" s="305"/>
      <c r="M420" s="313"/>
      <c r="N420" s="313"/>
      <c r="O420" s="1328"/>
      <c r="P420" s="1328"/>
      <c r="Q420" s="1330"/>
      <c r="R420" s="1328"/>
      <c r="S420" s="1328"/>
      <c r="T420" s="1328"/>
      <c r="U420" s="574">
        <v>1000000</v>
      </c>
      <c r="V420" s="574">
        <v>7000000</v>
      </c>
      <c r="W420" s="574">
        <v>7000000</v>
      </c>
      <c r="X420" s="1113"/>
      <c r="Y420" s="1328" t="e">
        <f>+U420+V420+W420+#REF!</f>
        <v>#REF!</v>
      </c>
      <c r="Z420" s="1416"/>
      <c r="AA420" s="621"/>
      <c r="AB420" s="486"/>
      <c r="AC420" s="486"/>
      <c r="AD420" s="486"/>
      <c r="AE420" s="486"/>
      <c r="AF420" s="486"/>
      <c r="AG420" s="486"/>
      <c r="AH420" s="486"/>
      <c r="AI420" s="486"/>
      <c r="AJ420" s="486"/>
    </row>
    <row r="421" spans="1:36" s="1" customFormat="1" ht="72" hidden="1" customHeight="1" x14ac:dyDescent="0.2">
      <c r="A421" s="482"/>
      <c r="B421" s="1531"/>
      <c r="C421" s="1023"/>
      <c r="D421" s="828" t="s">
        <v>984</v>
      </c>
      <c r="E421" s="483" t="e">
        <f>+Y421/#REF!</f>
        <v>#REF!</v>
      </c>
      <c r="F421" s="484" t="s">
        <v>990</v>
      </c>
      <c r="G421" s="743">
        <v>0.04</v>
      </c>
      <c r="H421" s="743">
        <v>0.2</v>
      </c>
      <c r="I421" s="485">
        <v>0.25</v>
      </c>
      <c r="J421" s="1324"/>
      <c r="K421" s="1326"/>
      <c r="L421" s="485"/>
      <c r="M421" s="485"/>
      <c r="N421" s="485"/>
      <c r="O421" s="1328"/>
      <c r="P421" s="1328"/>
      <c r="Q421" s="1330"/>
      <c r="R421" s="1328"/>
      <c r="S421" s="1328"/>
      <c r="T421" s="1328"/>
      <c r="U421" s="576">
        <v>0</v>
      </c>
      <c r="V421" s="576">
        <v>0</v>
      </c>
      <c r="W421" s="576">
        <v>0</v>
      </c>
      <c r="X421" s="987"/>
      <c r="Y421" s="1328" t="e">
        <f>+U421+V421+W421+#REF!</f>
        <v>#REF!</v>
      </c>
      <c r="Z421" s="926" t="s">
        <v>885</v>
      </c>
      <c r="AA421" s="621"/>
      <c r="AB421" s="486"/>
      <c r="AC421" s="486"/>
      <c r="AD421" s="486"/>
      <c r="AE421" s="486"/>
      <c r="AF421" s="486"/>
      <c r="AG421" s="486"/>
      <c r="AH421" s="486"/>
      <c r="AI421" s="486"/>
      <c r="AJ421" s="486"/>
    </row>
    <row r="422" spans="1:36" ht="15" x14ac:dyDescent="0.2">
      <c r="A422" s="494"/>
      <c r="B422" s="495"/>
      <c r="C422" s="495"/>
      <c r="D422" s="495"/>
      <c r="E422" s="496"/>
      <c r="F422" s="497"/>
      <c r="G422" s="497"/>
      <c r="H422" s="497"/>
      <c r="I422" s="498"/>
      <c r="J422" s="950"/>
      <c r="K422" s="498"/>
      <c r="L422" s="498"/>
      <c r="M422" s="498"/>
      <c r="N422" s="498"/>
      <c r="O422" s="498"/>
      <c r="P422" s="498"/>
      <c r="Q422" s="498"/>
      <c r="R422" s="498"/>
      <c r="S422" s="498"/>
      <c r="T422" s="498"/>
      <c r="U422" s="499"/>
      <c r="V422" s="500"/>
      <c r="W422" s="500"/>
      <c r="X422" s="500"/>
      <c r="Y422" s="501"/>
      <c r="Z422" s="952"/>
    </row>
    <row r="423" spans="1:36" ht="33" customHeight="1" x14ac:dyDescent="0.2">
      <c r="J423" s="951"/>
      <c r="Z423" s="953"/>
    </row>
  </sheetData>
  <autoFilter ref="A7:AJ421">
    <filterColumn colId="1">
      <filters blank="1">
        <filter val="DIMENSION"/>
        <filter val="META PRODUCTO 40"/>
        <filter val="META PRODUCTO 64"/>
        <filter val="PROGRAMA"/>
        <filter val="SECTOR"/>
        <filter val="SUBPROGRAMA"/>
      </filters>
    </filterColumn>
  </autoFilter>
  <mergeCells count="615">
    <mergeCell ref="T250:T253"/>
    <mergeCell ref="U240:U242"/>
    <mergeCell ref="V240:V242"/>
    <mergeCell ref="W240:W242"/>
    <mergeCell ref="S240:S242"/>
    <mergeCell ref="P250:P253"/>
    <mergeCell ref="S250:S253"/>
    <mergeCell ref="Q258:Q260"/>
    <mergeCell ref="T371:T374"/>
    <mergeCell ref="U343:U344"/>
    <mergeCell ref="U293:U294"/>
    <mergeCell ref="R316:R321"/>
    <mergeCell ref="R335:R342"/>
    <mergeCell ref="T335:T342"/>
    <mergeCell ref="U335:U342"/>
    <mergeCell ref="V335:V342"/>
    <mergeCell ref="R362:R364"/>
    <mergeCell ref="P258:P260"/>
    <mergeCell ref="J356:J358"/>
    <mergeCell ref="J343:J344"/>
    <mergeCell ref="K343:K344"/>
    <mergeCell ref="L343:L344"/>
    <mergeCell ref="M343:M344"/>
    <mergeCell ref="D307:H307"/>
    <mergeCell ref="D302:H302"/>
    <mergeCell ref="J309:J310"/>
    <mergeCell ref="Q309:Q310"/>
    <mergeCell ref="O309:O310"/>
    <mergeCell ref="P309:P310"/>
    <mergeCell ref="P293:P295"/>
    <mergeCell ref="Q293:Q295"/>
    <mergeCell ref="T316:T321"/>
    <mergeCell ref="V316:V320"/>
    <mergeCell ref="W316:W320"/>
    <mergeCell ref="W335:W342"/>
    <mergeCell ref="Y362:Y364"/>
    <mergeCell ref="T356:T358"/>
    <mergeCell ref="U356:U358"/>
    <mergeCell ref="U316:U320"/>
    <mergeCell ref="T362:T364"/>
    <mergeCell ref="Y356:Y358"/>
    <mergeCell ref="U362:U364"/>
    <mergeCell ref="Q335:Q342"/>
    <mergeCell ref="S316:S320"/>
    <mergeCell ref="S335:S342"/>
    <mergeCell ref="S293:S294"/>
    <mergeCell ref="R296:R297"/>
    <mergeCell ref="Y309:Y310"/>
    <mergeCell ref="R309:R310"/>
    <mergeCell ref="T309:T310"/>
    <mergeCell ref="K20:K22"/>
    <mergeCell ref="J24:J26"/>
    <mergeCell ref="O24:O26"/>
    <mergeCell ref="P24:P26"/>
    <mergeCell ref="O28:O30"/>
    <mergeCell ref="Q16:Q17"/>
    <mergeCell ref="T20:T22"/>
    <mergeCell ref="T24:T26"/>
    <mergeCell ref="K62:K63"/>
    <mergeCell ref="J16:J18"/>
    <mergeCell ref="S16:S17"/>
    <mergeCell ref="K16:K17"/>
    <mergeCell ref="O57:O60"/>
    <mergeCell ref="P57:P60"/>
    <mergeCell ref="P54:P55"/>
    <mergeCell ref="T62:T66"/>
    <mergeCell ref="R37:R45"/>
    <mergeCell ref="P37:P45"/>
    <mergeCell ref="O16:O17"/>
    <mergeCell ref="P16:P17"/>
    <mergeCell ref="T16:T17"/>
    <mergeCell ref="T28:T30"/>
    <mergeCell ref="S20:S22"/>
    <mergeCell ref="M39:M45"/>
    <mergeCell ref="B19:B22"/>
    <mergeCell ref="V16:V17"/>
    <mergeCell ref="W16:W17"/>
    <mergeCell ref="U230:U233"/>
    <mergeCell ref="V230:V233"/>
    <mergeCell ref="Y77:Y90"/>
    <mergeCell ref="V92:V99"/>
    <mergeCell ref="W92:W99"/>
    <mergeCell ref="Y92:Y99"/>
    <mergeCell ref="V102:V103"/>
    <mergeCell ref="V128:V144"/>
    <mergeCell ref="W128:W144"/>
    <mergeCell ref="V100:V101"/>
    <mergeCell ref="U207:U220"/>
    <mergeCell ref="Y113:Y125"/>
    <mergeCell ref="W163:W165"/>
    <mergeCell ref="V163:V165"/>
    <mergeCell ref="Y173:Y179"/>
    <mergeCell ref="W100:W101"/>
    <mergeCell ref="Y100:Y101"/>
    <mergeCell ref="U173:U179"/>
    <mergeCell ref="V173:V179"/>
    <mergeCell ref="Y126:Y127"/>
    <mergeCell ref="W173:W179"/>
    <mergeCell ref="B206:B215"/>
    <mergeCell ref="B84:B86"/>
    <mergeCell ref="B10:B18"/>
    <mergeCell ref="B361:B364"/>
    <mergeCell ref="B369:B374"/>
    <mergeCell ref="B388:B398"/>
    <mergeCell ref="B399:B402"/>
    <mergeCell ref="B407:B410"/>
    <mergeCell ref="B414:B421"/>
    <mergeCell ref="B112:B166"/>
    <mergeCell ref="B249:B253"/>
    <mergeCell ref="B287:B288"/>
    <mergeCell ref="B292:B297"/>
    <mergeCell ref="B314:B321"/>
    <mergeCell ref="B171:B179"/>
    <mergeCell ref="B180:B183"/>
    <mergeCell ref="B185:B187"/>
    <mergeCell ref="B190:B195"/>
    <mergeCell ref="B198:B203"/>
    <mergeCell ref="B221:B225"/>
    <mergeCell ref="B228:B233"/>
    <mergeCell ref="B238:B242"/>
    <mergeCell ref="B354:B360"/>
    <mergeCell ref="B376:B384"/>
    <mergeCell ref="J126:J127"/>
    <mergeCell ref="J62:J66"/>
    <mergeCell ref="K378:K379"/>
    <mergeCell ref="J378:J379"/>
    <mergeCell ref="Y378:Y379"/>
    <mergeCell ref="Y380:Y381"/>
    <mergeCell ref="T191:T195"/>
    <mergeCell ref="U191:U195"/>
    <mergeCell ref="V191:V195"/>
    <mergeCell ref="W191:W195"/>
    <mergeCell ref="Y191:Y195"/>
    <mergeCell ref="J207:J220"/>
    <mergeCell ref="O207:O220"/>
    <mergeCell ref="P207:P220"/>
    <mergeCell ref="Q207:Q220"/>
    <mergeCell ref="S207:S220"/>
    <mergeCell ref="O191:O195"/>
    <mergeCell ref="P191:P195"/>
    <mergeCell ref="Q191:Q195"/>
    <mergeCell ref="Q356:Q358"/>
    <mergeCell ref="S356:S358"/>
    <mergeCell ref="V362:V364"/>
    <mergeCell ref="W362:W364"/>
    <mergeCell ref="J362:J364"/>
    <mergeCell ref="J113:J125"/>
    <mergeCell ref="R73:R74"/>
    <mergeCell ref="S128:S144"/>
    <mergeCell ref="T181:T183"/>
    <mergeCell ref="T157:T162"/>
    <mergeCell ref="J46:J47"/>
    <mergeCell ref="Q46:Q47"/>
    <mergeCell ref="S46:S47"/>
    <mergeCell ref="U186:U187"/>
    <mergeCell ref="T73:T74"/>
    <mergeCell ref="U157:U162"/>
    <mergeCell ref="O62:O66"/>
    <mergeCell ref="R57:R60"/>
    <mergeCell ref="T145:T151"/>
    <mergeCell ref="R128:R144"/>
    <mergeCell ref="U73:U74"/>
    <mergeCell ref="R113:R125"/>
    <mergeCell ref="S113:S125"/>
    <mergeCell ref="U77:U90"/>
    <mergeCell ref="O113:O125"/>
    <mergeCell ref="Q181:Q183"/>
    <mergeCell ref="Q186:Q187"/>
    <mergeCell ref="R62:R66"/>
    <mergeCell ref="P113:P125"/>
    <mergeCell ref="J128:J144"/>
    <mergeCell ref="J199:J203"/>
    <mergeCell ref="O160:O161"/>
    <mergeCell ref="O181:O183"/>
    <mergeCell ref="P181:P183"/>
    <mergeCell ref="Q157:Q162"/>
    <mergeCell ref="R157:R162"/>
    <mergeCell ref="R181:R183"/>
    <mergeCell ref="Q173:Q179"/>
    <mergeCell ref="P152:P156"/>
    <mergeCell ref="P11:P12"/>
    <mergeCell ref="P13:P14"/>
    <mergeCell ref="M11:M12"/>
    <mergeCell ref="N11:N12"/>
    <mergeCell ref="L11:L12"/>
    <mergeCell ref="O13:O14"/>
    <mergeCell ref="K11:K12"/>
    <mergeCell ref="J13:J14"/>
    <mergeCell ref="K13:K14"/>
    <mergeCell ref="N39:N45"/>
    <mergeCell ref="O37:O45"/>
    <mergeCell ref="L46:L47"/>
    <mergeCell ref="O46:O47"/>
    <mergeCell ref="P46:P47"/>
    <mergeCell ref="B108:B110"/>
    <mergeCell ref="D108:D110"/>
    <mergeCell ref="B92:B99"/>
    <mergeCell ref="D92:D99"/>
    <mergeCell ref="D100:D101"/>
    <mergeCell ref="B36:B47"/>
    <mergeCell ref="B53:B55"/>
    <mergeCell ref="B56:B66"/>
    <mergeCell ref="B72:B75"/>
    <mergeCell ref="B100:B101"/>
    <mergeCell ref="B104:B105"/>
    <mergeCell ref="B80:B83"/>
    <mergeCell ref="P62:P66"/>
    <mergeCell ref="J70:T71"/>
    <mergeCell ref="D104:D105"/>
    <mergeCell ref="J73:J74"/>
    <mergeCell ref="K73:K74"/>
    <mergeCell ref="J57:J60"/>
    <mergeCell ref="S73:S74"/>
    <mergeCell ref="Z77:Z111"/>
    <mergeCell ref="Z173:Z179"/>
    <mergeCell ref="Z186:Z187"/>
    <mergeCell ref="Q73:Q74"/>
    <mergeCell ref="Z207:Z220"/>
    <mergeCell ref="Y73:Y74"/>
    <mergeCell ref="Z239:Z245"/>
    <mergeCell ref="Y296:Y297"/>
    <mergeCell ref="Z181:Z183"/>
    <mergeCell ref="Z199:Z203"/>
    <mergeCell ref="Z191:Z195"/>
    <mergeCell ref="Z229:Z233"/>
    <mergeCell ref="Y152:Y156"/>
    <mergeCell ref="Y199:Y203"/>
    <mergeCell ref="Y181:Y183"/>
    <mergeCell ref="Y186:Y187"/>
    <mergeCell ref="Z258:Z310"/>
    <mergeCell ref="Y250:Y253"/>
    <mergeCell ref="T207:T220"/>
    <mergeCell ref="S173:S187"/>
    <mergeCell ref="T126:T127"/>
    <mergeCell ref="V186:V187"/>
    <mergeCell ref="V207:V220"/>
    <mergeCell ref="W186:W187"/>
    <mergeCell ref="Z250:Z253"/>
    <mergeCell ref="Z169:Z170"/>
    <mergeCell ref="Z236:Z237"/>
    <mergeCell ref="W145:W151"/>
    <mergeCell ref="Y145:Y151"/>
    <mergeCell ref="V113:V125"/>
    <mergeCell ref="W113:W125"/>
    <mergeCell ref="Z113:Z166"/>
    <mergeCell ref="V152:V156"/>
    <mergeCell ref="V157:V162"/>
    <mergeCell ref="Y157:Y162"/>
    <mergeCell ref="Y128:Y144"/>
    <mergeCell ref="V126:V127"/>
    <mergeCell ref="W126:W127"/>
    <mergeCell ref="Y222:Y225"/>
    <mergeCell ref="W207:W220"/>
    <mergeCell ref="W230:W233"/>
    <mergeCell ref="Y207:Y220"/>
    <mergeCell ref="O4:P4"/>
    <mergeCell ref="A2:A4"/>
    <mergeCell ref="Q11:Q12"/>
    <mergeCell ref="S11:S12"/>
    <mergeCell ref="E2:E4"/>
    <mergeCell ref="Q13:Q14"/>
    <mergeCell ref="K2:K6"/>
    <mergeCell ref="Q4:R4"/>
    <mergeCell ref="Z73:Z75"/>
    <mergeCell ref="J37:J45"/>
    <mergeCell ref="R46:R47"/>
    <mergeCell ref="K46:K47"/>
    <mergeCell ref="L28:L30"/>
    <mergeCell ref="M28:M30"/>
    <mergeCell ref="N28:N30"/>
    <mergeCell ref="O20:O22"/>
    <mergeCell ref="P20:P22"/>
    <mergeCell ref="R20:R22"/>
    <mergeCell ref="M46:M47"/>
    <mergeCell ref="N46:N47"/>
    <mergeCell ref="K37:K45"/>
    <mergeCell ref="J20:J22"/>
    <mergeCell ref="Q37:Q45"/>
    <mergeCell ref="L39:L45"/>
    <mergeCell ref="B1:Z1"/>
    <mergeCell ref="Y4:Y6"/>
    <mergeCell ref="O2:Y3"/>
    <mergeCell ref="Z2:Z6"/>
    <mergeCell ref="Z415:Z420"/>
    <mergeCell ref="Z351:Z353"/>
    <mergeCell ref="Z355:Z359"/>
    <mergeCell ref="Z362:Z364"/>
    <mergeCell ref="Z370:Z374"/>
    <mergeCell ref="Z377:Z384"/>
    <mergeCell ref="Z389:Z398"/>
    <mergeCell ref="Z332:Z333"/>
    <mergeCell ref="Z335:Z347"/>
    <mergeCell ref="Z405:Z406"/>
    <mergeCell ref="Z408:Z410"/>
    <mergeCell ref="Z400:Z402"/>
    <mergeCell ref="Z34:Z35"/>
    <mergeCell ref="P28:P30"/>
    <mergeCell ref="Q20:Q22"/>
    <mergeCell ref="K28:K30"/>
    <mergeCell ref="Q24:Q26"/>
    <mergeCell ref="Q28:Q30"/>
    <mergeCell ref="O73:O74"/>
    <mergeCell ref="P73:P74"/>
    <mergeCell ref="S24:S26"/>
    <mergeCell ref="S28:S30"/>
    <mergeCell ref="S37:S45"/>
    <mergeCell ref="T37:T45"/>
    <mergeCell ref="T46:T47"/>
    <mergeCell ref="R16:R17"/>
    <mergeCell ref="S13:S14"/>
    <mergeCell ref="T4:T6"/>
    <mergeCell ref="Z11:Z18"/>
    <mergeCell ref="Y11:Y12"/>
    <mergeCell ref="T13:T14"/>
    <mergeCell ref="U13:U14"/>
    <mergeCell ref="V13:V14"/>
    <mergeCell ref="W13:W14"/>
    <mergeCell ref="Y13:Y14"/>
    <mergeCell ref="U11:U12"/>
    <mergeCell ref="Y16:Y17"/>
    <mergeCell ref="U16:U17"/>
    <mergeCell ref="Z54:Z55"/>
    <mergeCell ref="U70:U71"/>
    <mergeCell ref="V70:V71"/>
    <mergeCell ref="W70:W71"/>
    <mergeCell ref="Y70:Y71"/>
    <mergeCell ref="Z70:Z71"/>
    <mergeCell ref="Y20:Y22"/>
    <mergeCell ref="Y28:Y30"/>
    <mergeCell ref="Y24:Y26"/>
    <mergeCell ref="U28:U30"/>
    <mergeCell ref="Y62:Y66"/>
    <mergeCell ref="Y54:Y55"/>
    <mergeCell ref="Y57:Y60"/>
    <mergeCell ref="U62:U66"/>
    <mergeCell ref="V62:V66"/>
    <mergeCell ref="Y46:Y47"/>
    <mergeCell ref="Y37:Y45"/>
    <mergeCell ref="U46:U47"/>
    <mergeCell ref="Z37:Z47"/>
    <mergeCell ref="Z50:Z52"/>
    <mergeCell ref="Z58:Z67"/>
    <mergeCell ref="Z20:Z22"/>
    <mergeCell ref="Z24:Z26"/>
    <mergeCell ref="Z28:Z30"/>
    <mergeCell ref="Y102:Y103"/>
    <mergeCell ref="U104:U110"/>
    <mergeCell ref="V104:V110"/>
    <mergeCell ref="W104:W110"/>
    <mergeCell ref="Y104:Y110"/>
    <mergeCell ref="O128:O144"/>
    <mergeCell ref="P128:P144"/>
    <mergeCell ref="T173:T179"/>
    <mergeCell ref="R173:R179"/>
    <mergeCell ref="P173:P179"/>
    <mergeCell ref="O173:O179"/>
    <mergeCell ref="O152:O156"/>
    <mergeCell ref="U126:U127"/>
    <mergeCell ref="U128:U144"/>
    <mergeCell ref="W102:W103"/>
    <mergeCell ref="U102:U103"/>
    <mergeCell ref="Q152:Q156"/>
    <mergeCell ref="R152:R156"/>
    <mergeCell ref="W152:W156"/>
    <mergeCell ref="W157:W162"/>
    <mergeCell ref="P157:P162"/>
    <mergeCell ref="S152:S156"/>
    <mergeCell ref="T128:T144"/>
    <mergeCell ref="O126:O127"/>
    <mergeCell ref="J389:J398"/>
    <mergeCell ref="K389:K398"/>
    <mergeCell ref="O389:O398"/>
    <mergeCell ref="S343:S344"/>
    <mergeCell ref="R356:R358"/>
    <mergeCell ref="O343:O344"/>
    <mergeCell ref="P343:P344"/>
    <mergeCell ref="P356:P358"/>
    <mergeCell ref="Q343:Q344"/>
    <mergeCell ref="N362:N364"/>
    <mergeCell ref="O362:O364"/>
    <mergeCell ref="P362:P364"/>
    <mergeCell ref="Q362:Q364"/>
    <mergeCell ref="S362:S364"/>
    <mergeCell ref="K362:K364"/>
    <mergeCell ref="P389:P398"/>
    <mergeCell ref="Q389:Q398"/>
    <mergeCell ref="S389:S398"/>
    <mergeCell ref="S371:S374"/>
    <mergeCell ref="R389:R398"/>
    <mergeCell ref="N343:N344"/>
    <mergeCell ref="K356:K358"/>
    <mergeCell ref="L356:L358"/>
    <mergeCell ref="M356:M358"/>
    <mergeCell ref="J371:J374"/>
    <mergeCell ref="K371:K374"/>
    <mergeCell ref="O371:O374"/>
    <mergeCell ref="P371:P374"/>
    <mergeCell ref="Q371:Q374"/>
    <mergeCell ref="R371:R374"/>
    <mergeCell ref="L362:L364"/>
    <mergeCell ref="M362:M364"/>
    <mergeCell ref="Y335:Y342"/>
    <mergeCell ref="Y343:Y344"/>
    <mergeCell ref="T343:T344"/>
    <mergeCell ref="Y371:Y374"/>
    <mergeCell ref="U371:U374"/>
    <mergeCell ref="V371:V374"/>
    <mergeCell ref="W371:W374"/>
    <mergeCell ref="N356:N358"/>
    <mergeCell ref="P335:P342"/>
    <mergeCell ref="O356:O358"/>
    <mergeCell ref="J335:J342"/>
    <mergeCell ref="K335:K342"/>
    <mergeCell ref="L335:L342"/>
    <mergeCell ref="M335:M342"/>
    <mergeCell ref="N335:N342"/>
    <mergeCell ref="O335:O342"/>
    <mergeCell ref="J415:J421"/>
    <mergeCell ref="K415:K421"/>
    <mergeCell ref="O415:O421"/>
    <mergeCell ref="P415:P421"/>
    <mergeCell ref="Q415:Q421"/>
    <mergeCell ref="S415:S421"/>
    <mergeCell ref="T415:T421"/>
    <mergeCell ref="Y415:Y421"/>
    <mergeCell ref="R400:R402"/>
    <mergeCell ref="T400:T402"/>
    <mergeCell ref="U400:U402"/>
    <mergeCell ref="V400:V402"/>
    <mergeCell ref="R415:R421"/>
    <mergeCell ref="J400:J402"/>
    <mergeCell ref="K400:K402"/>
    <mergeCell ref="Q400:Q402"/>
    <mergeCell ref="O400:O402"/>
    <mergeCell ref="P400:P402"/>
    <mergeCell ref="S400:S402"/>
    <mergeCell ref="U163:U165"/>
    <mergeCell ref="P126:P127"/>
    <mergeCell ref="T230:T233"/>
    <mergeCell ref="T199:T203"/>
    <mergeCell ref="S199:S203"/>
    <mergeCell ref="R191:R195"/>
    <mergeCell ref="O186:O187"/>
    <mergeCell ref="W400:W402"/>
    <mergeCell ref="Y400:Y402"/>
    <mergeCell ref="R343:R344"/>
    <mergeCell ref="U389:U398"/>
    <mergeCell ref="V389:V398"/>
    <mergeCell ref="W389:W398"/>
    <mergeCell ref="Y389:Y398"/>
    <mergeCell ref="T389:T398"/>
    <mergeCell ref="Q316:Q321"/>
    <mergeCell ref="P316:P321"/>
    <mergeCell ref="Q296:Q297"/>
    <mergeCell ref="O145:O151"/>
    <mergeCell ref="P145:P151"/>
    <mergeCell ref="Q145:Q151"/>
    <mergeCell ref="R145:R151"/>
    <mergeCell ref="S145:S151"/>
    <mergeCell ref="Q128:Q144"/>
    <mergeCell ref="K232:K233"/>
    <mergeCell ref="L232:L233"/>
    <mergeCell ref="M232:M233"/>
    <mergeCell ref="P230:P233"/>
    <mergeCell ref="O222:O225"/>
    <mergeCell ref="Q222:Q225"/>
    <mergeCell ref="R207:R220"/>
    <mergeCell ref="S157:S162"/>
    <mergeCell ref="K186:K187"/>
    <mergeCell ref="L186:L187"/>
    <mergeCell ref="M186:M187"/>
    <mergeCell ref="N186:N187"/>
    <mergeCell ref="R199:R203"/>
    <mergeCell ref="R230:R233"/>
    <mergeCell ref="K207:K220"/>
    <mergeCell ref="S191:S195"/>
    <mergeCell ref="S62:S66"/>
    <mergeCell ref="W62:W66"/>
    <mergeCell ref="Q57:Q60"/>
    <mergeCell ref="S57:S60"/>
    <mergeCell ref="Q126:Q127"/>
    <mergeCell ref="R126:R127"/>
    <mergeCell ref="T57:T60"/>
    <mergeCell ref="U152:U156"/>
    <mergeCell ref="U92:U99"/>
    <mergeCell ref="V77:V90"/>
    <mergeCell ref="W77:W90"/>
    <mergeCell ref="T113:T125"/>
    <mergeCell ref="U113:U125"/>
    <mergeCell ref="Q113:Q125"/>
    <mergeCell ref="T152:T156"/>
    <mergeCell ref="V73:V74"/>
    <mergeCell ref="W73:W74"/>
    <mergeCell ref="U100:U101"/>
    <mergeCell ref="S126:S127"/>
    <mergeCell ref="U145:U151"/>
    <mergeCell ref="V145:V151"/>
    <mergeCell ref="Z323:Z328"/>
    <mergeCell ref="Y316:Y321"/>
    <mergeCell ref="Z315:Z321"/>
    <mergeCell ref="J277:J283"/>
    <mergeCell ref="J250:J253"/>
    <mergeCell ref="J229:J233"/>
    <mergeCell ref="Z222:Z225"/>
    <mergeCell ref="O250:O253"/>
    <mergeCell ref="Q250:Q253"/>
    <mergeCell ref="O230:O233"/>
    <mergeCell ref="R293:R295"/>
    <mergeCell ref="T293:T295"/>
    <mergeCell ref="Y293:Y295"/>
    <mergeCell ref="T296:T297"/>
    <mergeCell ref="Y229:Y233"/>
    <mergeCell ref="R250:R253"/>
    <mergeCell ref="R239:R245"/>
    <mergeCell ref="T239:T245"/>
    <mergeCell ref="Y239:Y245"/>
    <mergeCell ref="J222:J225"/>
    <mergeCell ref="P296:P297"/>
    <mergeCell ref="O296:O297"/>
    <mergeCell ref="K251:K253"/>
    <mergeCell ref="O316:O321"/>
    <mergeCell ref="B334:B348"/>
    <mergeCell ref="B322:B328"/>
    <mergeCell ref="J323:J328"/>
    <mergeCell ref="F2:F6"/>
    <mergeCell ref="G2:G6"/>
    <mergeCell ref="I2:I6"/>
    <mergeCell ref="J2:J6"/>
    <mergeCell ref="J173:J179"/>
    <mergeCell ref="J181:J183"/>
    <mergeCell ref="J157:J162"/>
    <mergeCell ref="J28:J31"/>
    <mergeCell ref="D131:D132"/>
    <mergeCell ref="D80:D83"/>
    <mergeCell ref="D84:D86"/>
    <mergeCell ref="B88:B90"/>
    <mergeCell ref="D88:D90"/>
    <mergeCell ref="D148:D149"/>
    <mergeCell ref="D133:D134"/>
    <mergeCell ref="J189:T189"/>
    <mergeCell ref="K199:K203"/>
    <mergeCell ref="K191:K195"/>
    <mergeCell ref="J186:J187"/>
    <mergeCell ref="T222:T225"/>
    <mergeCell ref="J239:J245"/>
    <mergeCell ref="K293:K294"/>
    <mergeCell ref="O293:O295"/>
    <mergeCell ref="J258:J260"/>
    <mergeCell ref="M316:M320"/>
    <mergeCell ref="N316:N320"/>
    <mergeCell ref="O239:O245"/>
    <mergeCell ref="D254:J254"/>
    <mergeCell ref="D255:J255"/>
    <mergeCell ref="C309:D309"/>
    <mergeCell ref="C310:D310"/>
    <mergeCell ref="F259:F260"/>
    <mergeCell ref="G259:G260"/>
    <mergeCell ref="H259:H260"/>
    <mergeCell ref="J267:J275"/>
    <mergeCell ref="B254:C254"/>
    <mergeCell ref="B255:C255"/>
    <mergeCell ref="K240:K242"/>
    <mergeCell ref="J296:J297"/>
    <mergeCell ref="J316:J321"/>
    <mergeCell ref="K316:K320"/>
    <mergeCell ref="L316:L320"/>
    <mergeCell ref="J293:J295"/>
    <mergeCell ref="L2:N6"/>
    <mergeCell ref="N258:N260"/>
    <mergeCell ref="N309:N310"/>
    <mergeCell ref="O259:O260"/>
    <mergeCell ref="R259:R260"/>
    <mergeCell ref="T259:T260"/>
    <mergeCell ref="Y259:Y260"/>
    <mergeCell ref="X4:X6"/>
    <mergeCell ref="X259:X260"/>
    <mergeCell ref="S4:S6"/>
    <mergeCell ref="P239:P245"/>
    <mergeCell ref="Q239:Q245"/>
    <mergeCell ref="S230:S233"/>
    <mergeCell ref="P186:P187"/>
    <mergeCell ref="R186:R187"/>
    <mergeCell ref="T186:T187"/>
    <mergeCell ref="R222:R225"/>
    <mergeCell ref="P222:P225"/>
    <mergeCell ref="Q230:Q233"/>
    <mergeCell ref="O199:O203"/>
    <mergeCell ref="P199:P203"/>
    <mergeCell ref="Q199:Q203"/>
    <mergeCell ref="N232:N233"/>
    <mergeCell ref="Q62:Q66"/>
    <mergeCell ref="B2:C6"/>
    <mergeCell ref="C257:D257"/>
    <mergeCell ref="C258:D258"/>
    <mergeCell ref="C259:D260"/>
    <mergeCell ref="C261:D261"/>
    <mergeCell ref="B307:C307"/>
    <mergeCell ref="B308:C308"/>
    <mergeCell ref="C234:J234"/>
    <mergeCell ref="C305:D305"/>
    <mergeCell ref="B302:C302"/>
    <mergeCell ref="C300:J300"/>
    <mergeCell ref="C306:J306"/>
    <mergeCell ref="B259:B260"/>
    <mergeCell ref="H2:H6"/>
    <mergeCell ref="D2:D6"/>
    <mergeCell ref="J11:J12"/>
    <mergeCell ref="B27:B30"/>
    <mergeCell ref="D207:D210"/>
    <mergeCell ref="G207:G210"/>
    <mergeCell ref="D121:D122"/>
    <mergeCell ref="D128:D130"/>
    <mergeCell ref="J191:J195"/>
    <mergeCell ref="J145:J151"/>
    <mergeCell ref="J152:J156"/>
  </mergeCells>
  <printOptions horizontalCentered="1" verticalCentered="1"/>
  <pageMargins left="0.23622047244094491" right="0.23622047244094491" top="0.74803149606299213" bottom="0.74803149606299213" header="0.31496062992125984" footer="0.31496062992125984"/>
  <pageSetup paperSize="10000" scale="46"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727E95432687645AE2986D43721A64A" ma:contentTypeVersion="1" ma:contentTypeDescription="Crear nuevo documento." ma:contentTypeScope="" ma:versionID="48a07b18ac6c36e43bc8eb4da624db31">
  <xsd:schema xmlns:xsd="http://www.w3.org/2001/XMLSchema" xmlns:xs="http://www.w3.org/2001/XMLSchema" xmlns:p="http://schemas.microsoft.com/office/2006/metadata/properties" xmlns:ns2="be7d24cc-f85a-4a5e-a794-8cda21e19c26" targetNamespace="http://schemas.microsoft.com/office/2006/metadata/properties" ma:root="true" ma:fieldsID="b9f197a6d624271d094103af1324f2b4" ns2:_="">
    <xsd:import namespace="be7d24cc-f85a-4a5e-a794-8cda21e19c26"/>
    <xsd:element name="properties">
      <xsd:complexType>
        <xsd:sequence>
          <xsd:element name="documentManagement">
            <xsd:complexType>
              <xsd:all>
                <xsd:element ref="ns2:A_x00f1_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7d24cc-f85a-4a5e-a794-8cda21e19c26" elementFormDefault="qualified">
    <xsd:import namespace="http://schemas.microsoft.com/office/2006/documentManagement/types"/>
    <xsd:import namespace="http://schemas.microsoft.com/office/infopath/2007/PartnerControls"/>
    <xsd:element name="A_x00f1_o" ma:index="8" nillable="true" ma:displayName="Año" ma:internalName="A_x00f1_o">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_x00f1_o xmlns="be7d24cc-f85a-4a5e-a794-8cda21e19c26">2017</A_x00f1_o>
  </documentManagement>
</p:properties>
</file>

<file path=customXml/itemProps1.xml><?xml version="1.0" encoding="utf-8"?>
<ds:datastoreItem xmlns:ds="http://schemas.openxmlformats.org/officeDocument/2006/customXml" ds:itemID="{1D5AE6FB-8517-4446-8CE0-074897144CAB}"/>
</file>

<file path=customXml/itemProps2.xml><?xml version="1.0" encoding="utf-8"?>
<ds:datastoreItem xmlns:ds="http://schemas.openxmlformats.org/officeDocument/2006/customXml" ds:itemID="{2D043BB0-AFF5-409A-9B45-D49E8AF0A716}"/>
</file>

<file path=customXml/itemProps3.xml><?xml version="1.0" encoding="utf-8"?>
<ds:datastoreItem xmlns:ds="http://schemas.openxmlformats.org/officeDocument/2006/customXml" ds:itemID="{2683E905-D7CC-45C7-971D-81BC6452CD3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POAI 2017</vt:lpstr>
      <vt:lpstr>'POAI 2017'!Área_de_impresión</vt:lpstr>
      <vt:lpstr>'POAI 2017'!Títulos_a_imprimir</vt:lpstr>
    </vt:vector>
  </TitlesOfParts>
  <Company>Argente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MAIRA PLANEACION</cp:lastModifiedBy>
  <cp:lastPrinted>2016-11-01T11:58:33Z</cp:lastPrinted>
  <dcterms:created xsi:type="dcterms:W3CDTF">2008-03-05T13:26:44Z</dcterms:created>
  <dcterms:modified xsi:type="dcterms:W3CDTF">2016-11-15T14:09:17Z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0x0101008727E95432687645AE2986D43721A64A</vt:lpwstr>
  </property>
</Properties>
</file>